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15" windowHeight="7365" tabRatio="655" activeTab="0"/>
  </bookViews>
  <sheets>
    <sheet name="9.1" sheetId="1" r:id="rId1"/>
    <sheet name="9.1a" sheetId="2" r:id="rId2"/>
    <sheet name="9.2" sheetId="3" r:id="rId3"/>
    <sheet name="9.3" sheetId="4" r:id="rId4"/>
    <sheet name="9.4" sheetId="5" r:id="rId5"/>
    <sheet name="9.5" sheetId="6" r:id="rId6"/>
    <sheet name="9.6" sheetId="7" r:id="rId7"/>
    <sheet name="9.7" sheetId="8" r:id="rId8"/>
    <sheet name="9.8" sheetId="9" r:id="rId9"/>
    <sheet name="9.8b" sheetId="10" r:id="rId10"/>
  </sheets>
  <definedNames>
    <definedName name="coin_2mir" localSheetId="0" hidden="1">0</definedName>
    <definedName name="coin_clq" localSheetId="0" hidden="1">0</definedName>
    <definedName name="coin_dualtol" localSheetId="0" hidden="1">0.0000001</definedName>
    <definedName name="coin_flow" localSheetId="0" hidden="1">0</definedName>
    <definedName name="coin_fpump" localSheetId="0" hidden="1">1</definedName>
    <definedName name="coin_gom" localSheetId="0" hidden="1">0</definedName>
    <definedName name="coin_greedy" localSheetId="0" hidden="1">0</definedName>
    <definedName name="coin_heur1" localSheetId="0" hidden="1">0</definedName>
    <definedName name="coin_heur2" localSheetId="0" hidden="1">0</definedName>
    <definedName name="coin_intpresolve" localSheetId="0" hidden="1">1</definedName>
    <definedName name="coin_knap" localSheetId="0" hidden="1">0</definedName>
    <definedName name="coin_lift" localSheetId="0" hidden="1">0</definedName>
    <definedName name="coin_local" localSheetId="0" hidden="1">0</definedName>
    <definedName name="coin_mir" localSheetId="0" hidden="1">0</definedName>
    <definedName name="coin_odd" localSheetId="0" hidden="1">0</definedName>
    <definedName name="coin_presolve1" localSheetId="0" hidden="1">1</definedName>
    <definedName name="coin_primaltol" localSheetId="0" hidden="1">0.0000001</definedName>
    <definedName name="coin_prob" localSheetId="0" hidden="1">1</definedName>
    <definedName name="coin_redsplit" localSheetId="0" hidden="1">0</definedName>
    <definedName name="coin_rootcuts" localSheetId="0" hidden="1">-1</definedName>
    <definedName name="coin_round" localSheetId="0" hidden="1">0</definedName>
    <definedName name="coin_sos" localSheetId="0" hidden="1">1</definedName>
    <definedName name="coin_strong" localSheetId="0" hidden="1">1</definedName>
    <definedName name="coin_treecuts" localSheetId="0" hidden="1">10</definedName>
    <definedName name="param_cuthi" localSheetId="0" hidden="1">2E+30</definedName>
    <definedName name="param_cuthi" localSheetId="1" hidden="1">2E+30</definedName>
    <definedName name="param_cuthi" localSheetId="2" hidden="1">2E+30</definedName>
    <definedName name="param_cuthi" localSheetId="3" hidden="1">2E+30</definedName>
    <definedName name="param_cuthi" localSheetId="4" hidden="1">2E+30</definedName>
    <definedName name="param_cuthi" localSheetId="5" hidden="1">2E+30</definedName>
    <definedName name="param_cutlo" localSheetId="0" hidden="1">-2000000000000000000000000000000</definedName>
    <definedName name="param_cutlo" localSheetId="1" hidden="1">-2000000000000000000000000000000</definedName>
    <definedName name="param_cutlo" localSheetId="2" hidden="1">-2000000000000000000000000000000</definedName>
    <definedName name="param_cutlo" localSheetId="3" hidden="1">-2000000000000000000000000000000</definedName>
    <definedName name="param_cutlo" localSheetId="4" hidden="1">-2000000000000000000000000000000</definedName>
    <definedName name="param_cutlo" localSheetId="5" hidden="1">-2000000000000000000000000000000</definedName>
    <definedName name="param_epstep" localSheetId="0" hidden="1">0.000001</definedName>
    <definedName name="param_epstep" localSheetId="1" hidden="1">0.000001</definedName>
    <definedName name="param_epstep" localSheetId="2" hidden="1">0.000001</definedName>
    <definedName name="param_epstep" localSheetId="3" hidden="1">0.000001</definedName>
    <definedName name="param_epstep" localSheetId="4" hidden="1">0.000001</definedName>
    <definedName name="param_epstep" localSheetId="5" hidden="1">0.000001</definedName>
    <definedName name="param_extinc" localSheetId="0" hidden="1">0.5</definedName>
    <definedName name="param_extinc" localSheetId="1" hidden="1">0.5</definedName>
    <definedName name="param_extinc" localSheetId="2" hidden="1">0.5</definedName>
    <definedName name="param_extinc" localSheetId="3" hidden="1">0.5</definedName>
    <definedName name="param_extinc" localSheetId="4" hidden="1">0.5</definedName>
    <definedName name="param_extinc" localSheetId="5" hidden="1">0.5</definedName>
    <definedName name="param_iisbnd" localSheetId="0" hidden="1">0</definedName>
    <definedName name="param_iisbnd" localSheetId="1" hidden="1">0</definedName>
    <definedName name="param_iisbnd" localSheetId="2" hidden="1">0</definedName>
    <definedName name="param_iisbnd" localSheetId="3" hidden="1">0</definedName>
    <definedName name="param_iisbnd" localSheetId="4" hidden="1">0</definedName>
    <definedName name="param_iisbnd" localSheetId="5" hidden="1">0</definedName>
    <definedName name="param_nsfeas" localSheetId="0" hidden="1">0</definedName>
    <definedName name="param_nsfeas" localSheetId="1" hidden="1">0</definedName>
    <definedName name="param_nsfeas" localSheetId="2" hidden="1">0</definedName>
    <definedName name="param_nsfeas" localSheetId="3" hidden="1">0</definedName>
    <definedName name="param_nsfeas" localSheetId="4" hidden="1">0</definedName>
    <definedName name="param_nsfeas" localSheetId="5" hidden="1">0</definedName>
    <definedName name="solver_adj" localSheetId="0" hidden="1">'9.1'!$B$6:$I$8</definedName>
    <definedName name="solver_adj" localSheetId="1" hidden="1">'9.1a'!$B$6:$I$6</definedName>
    <definedName name="solver_adj" localSheetId="2" hidden="1">'9.2'!$B$6:$H$6</definedName>
    <definedName name="solver_adj" localSheetId="3" hidden="1">'9.3'!$B$6:$I$6</definedName>
    <definedName name="solver_adj" localSheetId="4" hidden="1">'9.4'!$B$6:$E$7</definedName>
    <definedName name="solver_adj" localSheetId="5" hidden="1">'9.5'!$B$8:$D$12</definedName>
    <definedName name="solver_adj1" localSheetId="0" hidden="1">'9.1'!$B$15</definedName>
    <definedName name="solver_bigm" localSheetId="0" hidden="1">1000000</definedName>
    <definedName name="solver_bigm" localSheetId="6" hidden="1">1000000</definedName>
    <definedName name="solver_bigm" localSheetId="7" hidden="1">1000000</definedName>
    <definedName name="solver_bigm" localSheetId="8" hidden="1">1000000</definedName>
    <definedName name="solver_bnd" localSheetId="0" hidden="1">1</definedName>
    <definedName name="solver_bnd" localSheetId="6" hidden="1">1</definedName>
    <definedName name="solver_bnd" localSheetId="7" hidden="1">1</definedName>
    <definedName name="solver_bnd" localSheetId="8" hidden="1">1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c1" localSheetId="0" hidden="1">0</definedName>
    <definedName name="solver_chc1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2" localSheetId="0" hidden="1">0</definedName>
    <definedName name="solver_chc2" localSheetId="1" hidden="1">0</definedName>
    <definedName name="solver_chc2" localSheetId="2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3" localSheetId="0" hidden="1">0</definedName>
    <definedName name="solver_chc3" localSheetId="1" hidden="1">0</definedName>
    <definedName name="solver_chc3" localSheetId="2" hidden="1">0</definedName>
    <definedName name="solver_chc3" localSheetId="3" hidden="1">0</definedName>
    <definedName name="solver_chc3" localSheetId="4" hidden="1">0</definedName>
    <definedName name="solver_chc3" localSheetId="5" hidden="1">0</definedName>
    <definedName name="solver_chc4" localSheetId="0" hidden="1">0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p1" localSheetId="0" hidden="1">0</definedName>
    <definedName name="solver_chp1" localSheetId="1" hidden="1">0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2" localSheetId="0" hidden="1">0</definedName>
    <definedName name="solver_chp2" localSheetId="1" hidden="1">0</definedName>
    <definedName name="solver_chp2" localSheetId="2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3" localSheetId="0" hidden="1">0</definedName>
    <definedName name="solver_chp3" localSheetId="1" hidden="1">0</definedName>
    <definedName name="solver_chp3" localSheetId="2" hidden="1">0</definedName>
    <definedName name="solver_chp3" localSheetId="3" hidden="1">0</definedName>
    <definedName name="solver_chp3" localSheetId="4" hidden="1">0</definedName>
    <definedName name="solver_chp3" localSheetId="5" hidden="1">0</definedName>
    <definedName name="solver_chp4" localSheetId="0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ir1" localSheetId="0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2" localSheetId="0" hidden="1">1</definedName>
    <definedName name="solver_cir2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0" hidden="1">1</definedName>
    <definedName name="solver_cir3" localSheetId="1" hidden="1">1</definedName>
    <definedName name="solver_cir3" localSheetId="2" hidden="1">1</definedName>
    <definedName name="solver_cir3" localSheetId="3" hidden="1">1</definedName>
    <definedName name="solver_cir3" localSheetId="4" hidden="1">1</definedName>
    <definedName name="solver_cir3" localSheetId="5" hidden="1">1</definedName>
    <definedName name="solver_cir4" localSheetId="0" hidden="1">1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1" localSheetId="0" hidden="1">" "</definedName>
    <definedName name="solver_con1" localSheetId="1" hidden="1">" "</definedName>
    <definedName name="solver_con1" localSheetId="2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2" localSheetId="0" hidden="1">" "</definedName>
    <definedName name="solver_con2" localSheetId="1" hidden="1">" "</definedName>
    <definedName name="solver_con2" localSheetId="2" hidden="1">" "</definedName>
    <definedName name="solver_con2" localSheetId="3" hidden="1">" "</definedName>
    <definedName name="solver_con2" localSheetId="4" hidden="1">" "</definedName>
    <definedName name="solver_con2" localSheetId="5" hidden="1">" "</definedName>
    <definedName name="solver_con3" localSheetId="0" hidden="1">" "</definedName>
    <definedName name="solver_con3" localSheetId="1" hidden="1">" "</definedName>
    <definedName name="solver_con3" localSheetId="2" hidden="1">" "</definedName>
    <definedName name="solver_con3" localSheetId="3" hidden="1">" "</definedName>
    <definedName name="solver_con3" localSheetId="4" hidden="1">" "</definedName>
    <definedName name="solver_con3" localSheetId="5" hidden="1">" "</definedName>
    <definedName name="solver_con4" localSheetId="0" hidden="1">" "</definedName>
    <definedName name="solver_corr" hidden="1">1</definedName>
    <definedName name="solver_ctp1" hidden="1">0</definedName>
    <definedName name="solver_ctp2" hidden="1">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ia" localSheetId="0" hidden="1">1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1</definedName>
    <definedName name="solver_dia" localSheetId="7" hidden="1">1</definedName>
    <definedName name="solver_dia" localSheetId="8" hidden="1">1</definedName>
    <definedName name="solver_disp" hidden="1">0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0" hidden="1">2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ng" localSheetId="4" hidden="1">3</definedName>
    <definedName name="solver_eng" localSheetId="5" hidden="1">3</definedName>
    <definedName name="solver_eng" localSheetId="7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val" hidden="1">0</definedName>
    <definedName name="solver_fns" localSheetId="0" hidden="1">0</definedName>
    <definedName name="solver_fns" localSheetId="1" hidden="1">0</definedName>
    <definedName name="solver_fns" localSheetId="2" hidden="1">0</definedName>
    <definedName name="solver_fns" localSheetId="3" hidden="1">0</definedName>
    <definedName name="solver_fns" localSheetId="4" hidden="1">0</definedName>
    <definedName name="solver_fns" localSheetId="5" hidden="1">0</definedName>
    <definedName name="solver_glb" localSheetId="0" hidden="1">-1000000000000000000000000000000</definedName>
    <definedName name="solver_glb" localSheetId="6" hidden="1">-1000000000000000000000000000000</definedName>
    <definedName name="solver_glb" localSheetId="7" hidden="1">-1000000000000000000000000000000</definedName>
    <definedName name="solver_glb" localSheetId="8" hidden="1">-1000000000000000000000000000000</definedName>
    <definedName name="solver_gub" localSheetId="0" hidden="1">1E+30</definedName>
    <definedName name="solver_gub" localSheetId="6" hidden="1">1E+30</definedName>
    <definedName name="solver_gub" localSheetId="7" hidden="1">1E+30</definedName>
    <definedName name="solver_gub" localSheetId="8" hidden="1">1E+30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nc" localSheetId="0" hidden="1">0</definedName>
    <definedName name="solver_inc" localSheetId="6" hidden="1">0</definedName>
    <definedName name="solver_inc" localSheetId="7" hidden="1">0</definedName>
    <definedName name="solver_inc" localSheetId="8" hidden="1">0</definedName>
    <definedName name="solver_int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kiv" localSheetId="0" hidden="1">2E+30</definedName>
    <definedName name="solver_kiv" localSheetId="1" hidden="1">2E+30</definedName>
    <definedName name="solver_kiv" localSheetId="2" hidden="1">2E+30</definedName>
    <definedName name="solver_kiv" localSheetId="3" hidden="1">2E+30</definedName>
    <definedName name="solver_kiv" localSheetId="4" hidden="1">2E+30</definedName>
    <definedName name="solver_kiv" localSheetId="5" hidden="1">2E+30</definedName>
    <definedName name="solver_lcens" hidden="1">-1000000000000000000000000000000</definedName>
    <definedName name="solver_lcut" hidden="1">-1000000000000000000000000000000</definedName>
    <definedName name="solver_lhs_ob1" localSheetId="0" hidden="1">0</definedName>
    <definedName name="solver_lhs_ob1" localSheetId="1" hidden="1">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2" localSheetId="0" hidden="1">0</definedName>
    <definedName name="solver_lhs_ob2" localSheetId="1" hidden="1">0</definedName>
    <definedName name="solver_lhs_ob2" localSheetId="2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3" localSheetId="0" hidden="1">0</definedName>
    <definedName name="solver_lhs_ob3" localSheetId="1" hidden="1">0</definedName>
    <definedName name="solver_lhs_ob3" localSheetId="2" hidden="1">0</definedName>
    <definedName name="solver_lhs_ob3" localSheetId="3" hidden="1">0</definedName>
    <definedName name="solver_lhs_ob3" localSheetId="4" hidden="1">0</definedName>
    <definedName name="solver_lhs_ob3" localSheetId="5" hidden="1">0</definedName>
    <definedName name="solver_lhs_ob4" localSheetId="0" hidden="1">0</definedName>
    <definedName name="solver_lhs1" localSheetId="0" hidden="1">'9.1'!$J$11:$J$13</definedName>
    <definedName name="solver_lhs1" localSheetId="1" hidden="1">'9.1a'!$B$6:$I$6</definedName>
    <definedName name="solver_lhs1" localSheetId="2" hidden="1">'9.2'!$B$6:$H$6</definedName>
    <definedName name="solver_lhs1" localSheetId="3" hidden="1">'9.3'!$B$6:$I$6</definedName>
    <definedName name="solver_lhs1" localSheetId="4" hidden="1">'9.4'!$B$6:$E$7</definedName>
    <definedName name="solver_lhs1" localSheetId="5" hidden="1">'9.5'!$B$8:$D$12</definedName>
    <definedName name="solver_lhs2" localSheetId="0" hidden="1">'9.1'!$B$11:$I$13</definedName>
    <definedName name="solver_lhs2" localSheetId="1" hidden="1">'9.1a'!$B$6:$I$6</definedName>
    <definedName name="solver_lhs2" localSheetId="2" hidden="1">'9.2'!$B$6:$H$6</definedName>
    <definedName name="solver_lhs2" localSheetId="3" hidden="1">'9.3'!$B$6:$I$6</definedName>
    <definedName name="solver_lhs2" localSheetId="4" hidden="1">'9.4'!$B$6:$E$7</definedName>
    <definedName name="solver_lhs2" localSheetId="5" hidden="1">'9.5'!$B$8:$G$12</definedName>
    <definedName name="solver_lhs3" localSheetId="0" hidden="1">'9.1'!$B$9:$I$9</definedName>
    <definedName name="solver_lhs3" localSheetId="1" hidden="1">'9.1a'!$B$6:$I$6</definedName>
    <definedName name="solver_lhs3" localSheetId="2" hidden="1">'9.2'!$B$6:$H$6</definedName>
    <definedName name="solver_lhs3" localSheetId="3" hidden="1">'9.3'!$B$6:$I$6</definedName>
    <definedName name="solver_lhs3" localSheetId="4" hidden="1">'9.4'!#REF!</definedName>
    <definedName name="solver_lhs3" localSheetId="5" hidden="1">'9.5'!$B$8:$G$12</definedName>
    <definedName name="solver_lhs4" localSheetId="0" hidden="1">'9.1'!$B$11:$I$13</definedName>
    <definedName name="solver_lin" localSheetId="0" hidden="1">1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oc" localSheetId="0" hidden="1">4</definedName>
    <definedName name="solver_loc" localSheetId="1" hidden="1">4</definedName>
    <definedName name="solver_loc" localSheetId="2" hidden="1">4</definedName>
    <definedName name="solver_loc" localSheetId="3" hidden="1">4</definedName>
    <definedName name="solver_loc" localSheetId="4" hidden="1">4</definedName>
    <definedName name="solver_loc" localSheetId="5" hidden="1">4</definedName>
    <definedName name="solver_log" localSheetId="0" hidden="1">1</definedName>
    <definedName name="solver_log" localSheetId="6" hidden="1">1</definedName>
    <definedName name="solver_log" localSheetId="7" hidden="1">1</definedName>
    <definedName name="solver_log" localSheetId="8" hidden="1">1</definedName>
    <definedName name="solver_lva" localSheetId="0" hidden="1">0</definedName>
    <definedName name="solver_lva" localSheetId="1" hidden="1">0</definedName>
    <definedName name="solver_lva" localSheetId="2" hidden="1">0</definedName>
    <definedName name="solver_lva" localSheetId="3" hidden="1">0</definedName>
    <definedName name="solver_lva" localSheetId="4" hidden="1">0</definedName>
    <definedName name="solver_lva" localSheetId="5" hidden="1">0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6" hidden="1">4</definedName>
    <definedName name="solver_mda" localSheetId="7" hidden="1">4</definedName>
    <definedName name="solver_mda" localSheetId="8" hidden="1">4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0" hidden="1">10</definedName>
    <definedName name="solver_mni" localSheetId="1" hidden="1">10</definedName>
    <definedName name="solver_mni" localSheetId="2" hidden="1">10</definedName>
    <definedName name="solver_mni" localSheetId="3" hidden="1">10</definedName>
    <definedName name="solver_mni" localSheetId="4" hidden="1">10</definedName>
    <definedName name="solver_mni" localSheetId="5" hidden="1">10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4</definedName>
    <definedName name="solver_mod" localSheetId="7" hidden="1">4</definedName>
    <definedName name="solver_mod" localSheetId="8" hidden="1">4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0.1</definedName>
    <definedName name="solver_msl" localSheetId="0" hidden="1">0</definedName>
    <definedName name="solver_msl" localSheetId="1" hidden="1">0</definedName>
    <definedName name="solver_msl" localSheetId="2" hidden="1">0</definedName>
    <definedName name="solver_msl" localSheetId="3" hidden="1">0</definedName>
    <definedName name="solver_msl" localSheetId="4" hidden="1">0</definedName>
    <definedName name="solver_msl" localSheetId="5" hidden="1">0</definedName>
    <definedName name="solver_neg" localSheetId="0" hidden="1">1</definedName>
    <definedName name="solver_neg" localSheetId="1" hidden="1">0</definedName>
    <definedName name="solver_neg" localSheetId="2" hidden="1">0</definedName>
    <definedName name="solver_neg" localSheetId="3" hidden="1">0</definedName>
    <definedName name="solver_neg" localSheetId="4" hidden="1">0</definedName>
    <definedName name="solver_neg" localSheetId="5" hidden="1">0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pt" localSheetId="0" hidden="1">1</definedName>
    <definedName name="solver_nopt" localSheetId="6" hidden="1">1</definedName>
    <definedName name="solver_nopt" localSheetId="7" hidden="1">1</definedName>
    <definedName name="solver_nopt" localSheetId="8" hidden="1">1</definedName>
    <definedName name="solver_nsim" hidden="1">1</definedName>
    <definedName name="solver_ntr" localSheetId="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i" hidden="1">1300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num" localSheetId="3" hidden="1">3</definedName>
    <definedName name="solver_num" localSheetId="4" hidden="1">1</definedName>
    <definedName name="solver_num" localSheetId="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pt" localSheetId="0" hidden="1">'9.1'!$B$15</definedName>
    <definedName name="solver_opt" localSheetId="1" hidden="1">'9.1a'!$B$11</definedName>
    <definedName name="solver_opt" localSheetId="2" hidden="1">'9.2'!$B$12</definedName>
    <definedName name="solver_opt" localSheetId="3" hidden="1">'9.3'!$B$11</definedName>
    <definedName name="solver_opt" localSheetId="4" hidden="1">'9.4'!$H$14</definedName>
    <definedName name="solver_opt" localSheetId="5" hidden="1">'9.5'!$H$13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6</definedName>
    <definedName name="solver_rel1" localSheetId="5" hidden="1">6</definedName>
    <definedName name="solver_rel2" localSheetId="0" hidden="1">1</definedName>
    <definedName name="solver_rel2" localSheetId="1" hidden="1">4</definedName>
    <definedName name="solver_rel2" localSheetId="2" hidden="1">3</definedName>
    <definedName name="solver_rel2" localSheetId="3" hidden="1">4</definedName>
    <definedName name="solver_rel2" localSheetId="4" hidden="1">6</definedName>
    <definedName name="solver_rel2" localSheetId="5" hidden="1">6</definedName>
    <definedName name="solver_rel3" localSheetId="0" hidden="1">3</definedName>
    <definedName name="solver_rel3" localSheetId="1" hidden="1">3</definedName>
    <definedName name="solver_rel3" localSheetId="2" hidden="1">4</definedName>
    <definedName name="solver_rel3" localSheetId="3" hidden="1">3</definedName>
    <definedName name="solver_rel3" localSheetId="4" hidden="1">4</definedName>
    <definedName name="solver_rel3" localSheetId="5" hidden="1">6</definedName>
    <definedName name="solver_rel4" localSheetId="0" hidden="1">1</definedName>
    <definedName name="solver_rep" localSheetId="0" hidden="1">0</definedName>
    <definedName name="solver_rep" localSheetId="1" hidden="1">0</definedName>
    <definedName name="solver_rep" localSheetId="2" hidden="1">0</definedName>
    <definedName name="solver_rep" localSheetId="3" hidden="1">0</definedName>
    <definedName name="solver_rep" localSheetId="4" hidden="1">0</definedName>
    <definedName name="solver_rep" localSheetId="5" hidden="1">0</definedName>
    <definedName name="solver_rgen" hidden="1">1</definedName>
    <definedName name="solver_rhs1" localSheetId="0" hidden="1">'9.1'!$B$15</definedName>
    <definedName name="solver_rhs1" localSheetId="1" hidden="1">3</definedName>
    <definedName name="solver_rhs1" localSheetId="2" hidden="1">4</definedName>
    <definedName name="solver_rhs1" localSheetId="3" hidden="1">3</definedName>
    <definedName name="solver_rhs1" localSheetId="4" hidden="1">1</definedName>
    <definedName name="solver_rhs1" localSheetId="5" hidden="1">alldifferent</definedName>
    <definedName name="solver_rhs2" localSheetId="0" hidden="1">'9.1'!$B$15</definedName>
    <definedName name="solver_rhs2" localSheetId="1" hidden="1">integer</definedName>
    <definedName name="solver_rhs2" localSheetId="2" hidden="1">1</definedName>
    <definedName name="solver_rhs2" localSheetId="3" hidden="1">integer</definedName>
    <definedName name="solver_rhs2" localSheetId="4" hidden="1">alldifferent</definedName>
    <definedName name="solver_rhs2" localSheetId="5" hidden="1">alldifferent</definedName>
    <definedName name="solver_rhs3" localSheetId="0" hidden="1">1</definedName>
    <definedName name="solver_rhs3" localSheetId="1" hidden="1">1</definedName>
    <definedName name="solver_rhs3" localSheetId="2" hidden="1">integer</definedName>
    <definedName name="solver_rhs3" localSheetId="3" hidden="1">1</definedName>
    <definedName name="solver_rhs3" localSheetId="4" hidden="1">integer</definedName>
    <definedName name="solver_rhs3" localSheetId="5" hidden="1">alldifferent</definedName>
    <definedName name="solver_rhs4" localSheetId="0" hidden="1">'9.1'!$B$15</definedName>
    <definedName name="solver_rlx" localSheetId="0" hidden="1">0</definedName>
    <definedName name="solver_rlx" localSheetId="1" hidden="1">0</definedName>
    <definedName name="solver_rlx" localSheetId="2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mp" hidden="1">2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xc1" localSheetId="0" hidden="1">1</definedName>
    <definedName name="solver_rxc1" localSheetId="1" hidden="1">1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2" localSheetId="0" hidden="1">1</definedName>
    <definedName name="solver_rxc2" localSheetId="1" hidden="1">1</definedName>
    <definedName name="solver_rxc2" localSheetId="2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3" localSheetId="0" hidden="1">1</definedName>
    <definedName name="solver_rxc3" localSheetId="1" hidden="1">1</definedName>
    <definedName name="solver_rxc3" localSheetId="2" hidden="1">1</definedName>
    <definedName name="solver_rxc3" localSheetId="3" hidden="1">1</definedName>
    <definedName name="solver_rxc3" localSheetId="4" hidden="1">1</definedName>
    <definedName name="solver_rxc3" localSheetId="5" hidden="1">1</definedName>
    <definedName name="solver_rxc4" localSheetId="0" hidden="1">1</definedName>
    <definedName name="solver_rxv" localSheetId="0" hidden="1">1</definedName>
    <definedName name="solver_rxv" localSheetId="1" hidden="1">1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1" localSheetId="0" hidden="1">1</definedName>
    <definedName name="solver_scl" localSheetId="0" hidden="1">0</definedName>
    <definedName name="solver_scl" localSheetId="1" hidden="1">0</definedName>
    <definedName name="solver_scl" localSheetId="2" hidden="1">0</definedName>
    <definedName name="solver_scl" localSheetId="3" hidden="1">0</definedName>
    <definedName name="solver_scl" localSheetId="4" hidden="1">0</definedName>
    <definedName name="solver_scl" localSheetId="5" hidden="1">0</definedName>
    <definedName name="solver_seed" hidden="1">0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ho" localSheetId="0" hidden="1">0</definedName>
    <definedName name="solver_sho" localSheetId="1" hidden="1">0</definedName>
    <definedName name="solver_sho" localSheetId="2" hidden="1">0</definedName>
    <definedName name="solver_sho" localSheetId="3" hidden="1">0</definedName>
    <definedName name="solver_sho" localSheetId="4" hidden="1">0</definedName>
    <definedName name="solver_sho" localSheetId="5" hidden="1">0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sz" localSheetId="0" hidden="1">50</definedName>
    <definedName name="solver_ssz" localSheetId="1" hidden="1">50</definedName>
    <definedName name="solver_ssz" localSheetId="2" hidden="1">50</definedName>
    <definedName name="solver_ssz" localSheetId="3" hidden="1">50</definedName>
    <definedName name="solver_ssz" localSheetId="4" hidden="1">50</definedName>
    <definedName name="solver_ssz" localSheetId="5" hidden="1">100</definedName>
    <definedName name="solver_stat" hidden="1">2</definedName>
    <definedName name="solver_strm" hidden="1">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ms" localSheetId="0" hidden="1">0</definedName>
    <definedName name="solver_tms" localSheetId="1" hidden="1">0</definedName>
    <definedName name="solver_tms" localSheetId="2" hidden="1">0</definedName>
    <definedName name="solver_tms" localSheetId="3" hidden="1">0</definedName>
    <definedName name="solver_tms" localSheetId="4" hidden="1">0</definedName>
    <definedName name="solver_tms" localSheetId="5" hidden="1">0</definedName>
    <definedName name="solver_tol" localSheetId="0" hidden="1">0</definedName>
    <definedName name="solver_tol" localSheetId="1" hidden="1">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ucens" hidden="1">1E+30</definedName>
    <definedName name="solver_ucut" hidden="1">1E+30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1" localSheetId="0" hidden="1">" "</definedName>
    <definedName name="solver_ver" localSheetId="0" hidden="1">9</definedName>
    <definedName name="solver_ver" localSheetId="1" hidden="1">9</definedName>
    <definedName name="solver_ver" localSheetId="2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6" hidden="1">9</definedName>
    <definedName name="solver_ver" localSheetId="7" hidden="1">9</definedName>
    <definedName name="solver_ver" localSheetId="8" hidden="1">9</definedName>
    <definedName name="solver_ver" localSheetId="9" hidden="1">9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1" localSheetId="0" hidden="1">1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1" localSheetId="0" hidden="1">0</definedName>
  </definedNames>
  <calcPr fullCalcOnLoad="1"/>
</workbook>
</file>

<file path=xl/sharedStrings.xml><?xml version="1.0" encoding="utf-8"?>
<sst xmlns="http://schemas.openxmlformats.org/spreadsheetml/2006/main" count="151" uniqueCount="77">
  <si>
    <t>Example 9.1</t>
  </si>
  <si>
    <t>job j</t>
  </si>
  <si>
    <t>processing time pj</t>
  </si>
  <si>
    <t>Machine</t>
  </si>
  <si>
    <t>Totals</t>
  </si>
  <si>
    <t>mch 1</t>
  </si>
  <si>
    <t>mch 2</t>
  </si>
  <si>
    <t>mch 3</t>
  </si>
  <si>
    <t>makespan</t>
  </si>
  <si>
    <t>Makespan</t>
  </si>
  <si>
    <t>fraction on mch 1</t>
  </si>
  <si>
    <t>fraction on mch 2</t>
  </si>
  <si>
    <t>fraction on mch 3</t>
  </si>
  <si>
    <t>time on mch 1</t>
  </si>
  <si>
    <t>time on mch 2</t>
  </si>
  <si>
    <t>time on mch 3</t>
  </si>
  <si>
    <t>Nonpreemptive solution to Example 9.1</t>
  </si>
  <si>
    <t>mch 4</t>
  </si>
  <si>
    <t>Example 9.2</t>
  </si>
  <si>
    <t>Example 9.3</t>
  </si>
  <si>
    <t>Example 9.4</t>
  </si>
  <si>
    <t>Example 9.5</t>
  </si>
  <si>
    <t>weight wj</t>
  </si>
  <si>
    <t>ratio p/w</t>
  </si>
  <si>
    <t>Sequence Mch 1</t>
  </si>
  <si>
    <t>Sequence Mch 2</t>
  </si>
  <si>
    <t>Sequence Mch 3</t>
  </si>
  <si>
    <t>Sequence Mch 4</t>
  </si>
  <si>
    <t>Sequence Mch 5</t>
  </si>
  <si>
    <t>Times Mch 1</t>
  </si>
  <si>
    <t>Times Mch 2</t>
  </si>
  <si>
    <t>Times Mch 3</t>
  </si>
  <si>
    <t>Times Mch 4</t>
  </si>
  <si>
    <t>Times Mch 5</t>
  </si>
  <si>
    <t>Completions Mch 1</t>
  </si>
  <si>
    <t>Completions Mch 2</t>
  </si>
  <si>
    <t>Completions Mch 3</t>
  </si>
  <si>
    <t>Completions Mch 4</t>
  </si>
  <si>
    <t>Completions Mch 5</t>
  </si>
  <si>
    <t>Flowtimes Mch 1</t>
  </si>
  <si>
    <t>Flowtimes Mch 2</t>
  </si>
  <si>
    <t>Total</t>
  </si>
  <si>
    <t>Sum</t>
  </si>
  <si>
    <t>Weights Mch 1</t>
  </si>
  <si>
    <t>Weights Mch 2</t>
  </si>
  <si>
    <t>Weights Mch 3</t>
  </si>
  <si>
    <t>Weights Mch 4</t>
  </si>
  <si>
    <t>Weights Mch 5</t>
  </si>
  <si>
    <t>wt sum</t>
  </si>
  <si>
    <t>Stochastic Makespan</t>
  </si>
  <si>
    <t>Exponential case</t>
  </si>
  <si>
    <t>Job</t>
  </si>
  <si>
    <t>E(p)</t>
  </si>
  <si>
    <t>p</t>
  </si>
  <si>
    <t>Case 1</t>
  </si>
  <si>
    <t>C2</t>
  </si>
  <si>
    <t>Case 11</t>
  </si>
  <si>
    <t>Case 12</t>
  </si>
  <si>
    <t>4 beats 3</t>
  </si>
  <si>
    <t>Case 2</t>
  </si>
  <si>
    <t>Case 21</t>
  </si>
  <si>
    <t>Case 22</t>
  </si>
  <si>
    <t>3 beats 4</t>
  </si>
  <si>
    <t>Deterministic schedule</t>
  </si>
  <si>
    <t>Example 9.7</t>
  </si>
  <si>
    <t>gamma</t>
  </si>
  <si>
    <t>Four due dates</t>
  </si>
  <si>
    <t>ratio</t>
  </si>
  <si>
    <t>C</t>
  </si>
  <si>
    <t>d</t>
  </si>
  <si>
    <t>Example 9.8</t>
  </si>
  <si>
    <t>One due date</t>
  </si>
  <si>
    <t>pctile</t>
  </si>
  <si>
    <t>(Theory: 7.004)</t>
  </si>
  <si>
    <t>(Theory: 1.5)</t>
  </si>
  <si>
    <t>CI</t>
  </si>
  <si>
    <t>(Theory: 6.271)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</si>
</sst>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0.000"/>
    <numFmt numFmtId="172" formatCode="0.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24" xfId="0" applyNumberFormat="1" applyBorder="1" applyAlignment="1">
      <alignment/>
    </xf>
    <xf numFmtId="171" fontId="0" fillId="34" borderId="0" xfId="0" applyNumberFormat="1" applyFill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171" fontId="0" fillId="0" borderId="16" xfId="0" applyNumberFormat="1" applyBorder="1" applyAlignment="1">
      <alignment/>
    </xf>
    <xf numFmtId="171" fontId="0" fillId="34" borderId="21" xfId="0" applyNumberFormat="1" applyFill="1" applyBorder="1" applyAlignment="1">
      <alignment/>
    </xf>
    <xf numFmtId="171" fontId="0" fillId="35" borderId="23" xfId="0" applyNumberFormat="1" applyFill="1" applyBorder="1" applyAlignment="1">
      <alignment/>
    </xf>
    <xf numFmtId="171" fontId="0" fillId="0" borderId="24" xfId="0" applyNumberFormat="1" applyBorder="1" applyAlignment="1">
      <alignment/>
    </xf>
    <xf numFmtId="172" fontId="0" fillId="0" borderId="0" xfId="0" applyNumberFormat="1" applyAlignment="1">
      <alignment/>
    </xf>
    <xf numFmtId="171" fontId="0" fillId="34" borderId="0" xfId="0" applyNumberFormat="1" applyFill="1" applyBorder="1" applyAlignment="1">
      <alignment/>
    </xf>
    <xf numFmtId="0" fontId="0" fillId="36" borderId="2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5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11" width="7.7109375" style="0" customWidth="1"/>
  </cols>
  <sheetData>
    <row r="1" ht="15">
      <c r="A1" s="15" t="s">
        <v>0</v>
      </c>
    </row>
    <row r="3" spans="1:9" ht="15">
      <c r="A3" t="s">
        <v>1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9">
        <v>8</v>
      </c>
    </row>
    <row r="4" spans="1:9" ht="15">
      <c r="A4" t="s">
        <v>2</v>
      </c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</row>
    <row r="6" spans="1:9" ht="15">
      <c r="A6" s="13" t="s">
        <v>10</v>
      </c>
      <c r="B6" s="16">
        <v>1</v>
      </c>
      <c r="C6" s="17">
        <v>1</v>
      </c>
      <c r="D6" s="17">
        <v>0.9999999999999999</v>
      </c>
      <c r="E6" s="17">
        <v>1.0000000000000002</v>
      </c>
      <c r="F6" s="17">
        <v>0.4000000000000002</v>
      </c>
      <c r="G6" s="17">
        <v>0</v>
      </c>
      <c r="H6" s="17">
        <v>0</v>
      </c>
      <c r="I6" s="18">
        <v>0</v>
      </c>
    </row>
    <row r="7" spans="1:9" ht="15">
      <c r="A7" s="13" t="s">
        <v>11</v>
      </c>
      <c r="B7" s="19">
        <v>0</v>
      </c>
      <c r="C7" s="20">
        <v>0</v>
      </c>
      <c r="D7" s="20">
        <v>0</v>
      </c>
      <c r="E7" s="20">
        <v>0</v>
      </c>
      <c r="F7" s="20">
        <v>0.6000000000000002</v>
      </c>
      <c r="G7" s="20">
        <v>1</v>
      </c>
      <c r="H7" s="20">
        <v>0</v>
      </c>
      <c r="I7" s="21">
        <v>0.3749999999999999</v>
      </c>
    </row>
    <row r="8" spans="1:9" ht="15">
      <c r="A8" s="13" t="s">
        <v>12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0.9999999999999999</v>
      </c>
      <c r="I8" s="24">
        <v>0.6250000000000002</v>
      </c>
    </row>
    <row r="9" spans="2:9" ht="15">
      <c r="B9" s="7">
        <f>SUM(B6:B8)</f>
        <v>1</v>
      </c>
      <c r="C9" s="8">
        <f aca="true" t="shared" si="0" ref="C9:I9">SUM(C6:C8)</f>
        <v>1</v>
      </c>
      <c r="D9" s="8">
        <f t="shared" si="0"/>
        <v>0.9999999999999999</v>
      </c>
      <c r="E9" s="8">
        <f t="shared" si="0"/>
        <v>1.0000000000000002</v>
      </c>
      <c r="F9" s="8">
        <f t="shared" si="0"/>
        <v>1.0000000000000004</v>
      </c>
      <c r="G9" s="8">
        <f t="shared" si="0"/>
        <v>1</v>
      </c>
      <c r="H9" s="8">
        <f t="shared" si="0"/>
        <v>0.9999999999999999</v>
      </c>
      <c r="I9" s="9">
        <f t="shared" si="0"/>
        <v>1</v>
      </c>
    </row>
    <row r="11" spans="1:10" ht="15">
      <c r="A11" s="14" t="s">
        <v>13</v>
      </c>
      <c r="B11" s="1">
        <f>B6*B$4</f>
        <v>1</v>
      </c>
      <c r="C11" s="2">
        <f aca="true" t="shared" si="1" ref="C11:I11">C6*C$4</f>
        <v>2</v>
      </c>
      <c r="D11" s="2">
        <f t="shared" si="1"/>
        <v>2.9999999999999996</v>
      </c>
      <c r="E11" s="2">
        <f t="shared" si="1"/>
        <v>4.000000000000001</v>
      </c>
      <c r="F11" s="2">
        <f t="shared" si="1"/>
        <v>2.000000000000001</v>
      </c>
      <c r="G11" s="2">
        <f t="shared" si="1"/>
        <v>0</v>
      </c>
      <c r="H11" s="2">
        <f t="shared" si="1"/>
        <v>0</v>
      </c>
      <c r="I11" s="3">
        <f t="shared" si="1"/>
        <v>0</v>
      </c>
      <c r="J11" s="28">
        <f>SUM(B11:I11)</f>
        <v>12</v>
      </c>
    </row>
    <row r="12" spans="1:10" ht="15">
      <c r="A12" s="14" t="s">
        <v>14</v>
      </c>
      <c r="B12" s="25">
        <f aca="true" t="shared" si="2" ref="B12:I13">B7*B$4</f>
        <v>0</v>
      </c>
      <c r="C12" s="26">
        <f t="shared" si="2"/>
        <v>0</v>
      </c>
      <c r="D12" s="26">
        <f t="shared" si="2"/>
        <v>0</v>
      </c>
      <c r="E12" s="26">
        <f t="shared" si="2"/>
        <v>0</v>
      </c>
      <c r="F12" s="26">
        <f t="shared" si="2"/>
        <v>3.000000000000001</v>
      </c>
      <c r="G12" s="26">
        <f t="shared" si="2"/>
        <v>6</v>
      </c>
      <c r="H12" s="26">
        <f t="shared" si="2"/>
        <v>0</v>
      </c>
      <c r="I12" s="27">
        <f t="shared" si="2"/>
        <v>2.999999999999999</v>
      </c>
      <c r="J12" s="29">
        <f>SUM(B12:I12)</f>
        <v>12</v>
      </c>
    </row>
    <row r="13" spans="1:10" ht="15">
      <c r="A13" s="14" t="s">
        <v>15</v>
      </c>
      <c r="B13" s="4">
        <f t="shared" si="2"/>
        <v>0</v>
      </c>
      <c r="C13" s="5">
        <f t="shared" si="2"/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6.999999999999999</v>
      </c>
      <c r="I13" s="6">
        <f t="shared" si="2"/>
        <v>5.000000000000002</v>
      </c>
      <c r="J13" s="30">
        <f>SUM(B13:I13)</f>
        <v>12</v>
      </c>
    </row>
    <row r="15" spans="1:2" ht="15">
      <c r="A15" s="13" t="s">
        <v>9</v>
      </c>
      <c r="B15" s="76">
        <v>12.000000000000002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38" customWidth="1"/>
    <col min="2" max="2" width="9.7109375" style="38" customWidth="1"/>
    <col min="3" max="7" width="7.7109375" style="38" customWidth="1"/>
    <col min="8" max="8" width="3.7109375" style="38" customWidth="1"/>
    <col min="9" max="13" width="7.7109375" style="38" customWidth="1"/>
    <col min="14" max="16384" width="9.140625" style="38" customWidth="1"/>
  </cols>
  <sheetData>
    <row r="1" spans="1:10" ht="15">
      <c r="A1" s="58" t="s">
        <v>70</v>
      </c>
      <c r="D1" s="38" t="s">
        <v>66</v>
      </c>
      <c r="I1" s="38" t="s">
        <v>65</v>
      </c>
      <c r="J1" s="38">
        <v>10</v>
      </c>
    </row>
    <row r="2" spans="2:10" ht="15">
      <c r="B2" s="59" t="s">
        <v>50</v>
      </c>
      <c r="I2" s="38" t="s">
        <v>67</v>
      </c>
      <c r="J2" s="69">
        <f>(J1-1)/J1</f>
        <v>0.9</v>
      </c>
    </row>
    <row r="4" spans="2:12" ht="15">
      <c r="B4" s="38" t="s">
        <v>51</v>
      </c>
      <c r="C4" s="39">
        <v>1</v>
      </c>
      <c r="D4" s="40">
        <v>2</v>
      </c>
      <c r="E4" s="40">
        <v>3</v>
      </c>
      <c r="F4" s="41">
        <v>4</v>
      </c>
      <c r="I4" s="38">
        <v>1</v>
      </c>
      <c r="J4" s="38">
        <v>2</v>
      </c>
      <c r="K4" s="38">
        <v>3</v>
      </c>
      <c r="L4" s="38">
        <v>4</v>
      </c>
    </row>
    <row r="5" spans="2:12" ht="15">
      <c r="B5" s="38" t="s">
        <v>52</v>
      </c>
      <c r="C5" s="52">
        <v>1</v>
      </c>
      <c r="D5" s="53">
        <v>2</v>
      </c>
      <c r="E5" s="53">
        <v>3</v>
      </c>
      <c r="F5" s="54">
        <v>4</v>
      </c>
      <c r="I5" s="65"/>
      <c r="J5" s="65"/>
      <c r="K5" s="65"/>
      <c r="L5" s="65"/>
    </row>
    <row r="6" spans="2:12" ht="15">
      <c r="B6" s="38" t="s">
        <v>53</v>
      </c>
      <c r="C6" s="60">
        <f>_XLL.PSIEXPONENTIAL(C5)</f>
        <v>2.1326423895608286</v>
      </c>
      <c r="D6" s="61">
        <f>_XLL.PSIEXPONENTIAL(D5)</f>
        <v>1.3935258602070228</v>
      </c>
      <c r="E6" s="61">
        <f>_XLL.PSIEXPONENTIAL(E5)</f>
        <v>1.560494966292238</v>
      </c>
      <c r="F6" s="62">
        <f>_XLL.PSIEXPONENTIAL(F5)</f>
        <v>1.0877338920660427</v>
      </c>
      <c r="H6" s="38" t="s">
        <v>68</v>
      </c>
      <c r="I6" s="65">
        <f>B8*D9*I9+B8*E9*I10+B12*D13*I13+B12*E13*I14</f>
        <v>3.6931373558530667</v>
      </c>
      <c r="J6" s="65">
        <f>B8*J8+B12*J12</f>
        <v>2.4812597522730657</v>
      </c>
      <c r="K6" s="65">
        <f>E6</f>
        <v>1.560494966292238</v>
      </c>
      <c r="L6" s="65">
        <f>F6</f>
        <v>1.0877338920660427</v>
      </c>
    </row>
    <row r="8" spans="1:10" ht="15">
      <c r="A8" s="38" t="s">
        <v>54</v>
      </c>
      <c r="B8" s="38">
        <f>IF(F6&lt;E6,1,0)</f>
        <v>1</v>
      </c>
      <c r="C8" s="63" t="s">
        <v>55</v>
      </c>
      <c r="D8" s="38" t="s">
        <v>56</v>
      </c>
      <c r="E8" s="38" t="s">
        <v>57</v>
      </c>
      <c r="J8" s="65">
        <f>F6+D6</f>
        <v>2.4812597522730657</v>
      </c>
    </row>
    <row r="9" spans="2:9" ht="15">
      <c r="B9" s="38" t="s">
        <v>58</v>
      </c>
      <c r="C9" s="64">
        <f>D6+F6</f>
        <v>2.4812597522730657</v>
      </c>
      <c r="D9" s="38">
        <f>IF(C9&lt;E6,1,0)</f>
        <v>0</v>
      </c>
      <c r="E9" s="38">
        <f>IF(E6&lt;C9,1,0)</f>
        <v>1</v>
      </c>
      <c r="F9" s="65">
        <f>SUMPRODUCT(D9:E9,D10:E10)</f>
        <v>3.6931373558530667</v>
      </c>
      <c r="G9" s="65">
        <f>B8*F9</f>
        <v>3.6931373558530667</v>
      </c>
      <c r="I9" s="65">
        <f>C9+C6</f>
        <v>4.613902141833894</v>
      </c>
    </row>
    <row r="10" spans="4:9" ht="15">
      <c r="D10" s="65">
        <f>MAX(E6,C9+C6)</f>
        <v>4.613902141833894</v>
      </c>
      <c r="E10" s="65">
        <f>MAX(C9,E6+C6)</f>
        <v>3.6931373558530667</v>
      </c>
      <c r="I10" s="65">
        <f>E6+C6</f>
        <v>3.6931373558530667</v>
      </c>
    </row>
    <row r="12" spans="1:10" ht="15">
      <c r="A12" s="38" t="s">
        <v>59</v>
      </c>
      <c r="B12" s="38">
        <f>IF(E6&lt;F6,1,0)</f>
        <v>0</v>
      </c>
      <c r="C12" s="63" t="s">
        <v>55</v>
      </c>
      <c r="D12" s="38" t="s">
        <v>60</v>
      </c>
      <c r="E12" s="38" t="s">
        <v>61</v>
      </c>
      <c r="J12" s="65">
        <f>E6+D6</f>
        <v>2.954020826499261</v>
      </c>
    </row>
    <row r="13" spans="2:9" ht="15">
      <c r="B13" s="38" t="s">
        <v>62</v>
      </c>
      <c r="C13" s="64">
        <f>D6+E6</f>
        <v>2.954020826499261</v>
      </c>
      <c r="D13" s="38">
        <f>IF(C13&lt;F6,1,0)</f>
        <v>0</v>
      </c>
      <c r="E13" s="38">
        <f>IF(F6&lt;C13,1,0)</f>
        <v>1</v>
      </c>
      <c r="F13" s="65">
        <f>SUMPRODUCT(D13:E13,D14:E14)</f>
        <v>3.220376281626871</v>
      </c>
      <c r="G13" s="38">
        <f>B12*F13</f>
        <v>0</v>
      </c>
      <c r="I13" s="65">
        <f>C13+C6</f>
        <v>5.0866632160600895</v>
      </c>
    </row>
    <row r="14" spans="4:9" ht="15">
      <c r="D14" s="65">
        <f>MAX(F6,C13+C6)</f>
        <v>5.0866632160600895</v>
      </c>
      <c r="E14" s="65">
        <f>MAX(C13,C6+F6)</f>
        <v>3.220376281626871</v>
      </c>
      <c r="I14" s="65">
        <f>F6+C6</f>
        <v>3.220376281626871</v>
      </c>
    </row>
    <row r="15" spans="1:3" ht="15">
      <c r="A15" s="38" t="s">
        <v>9</v>
      </c>
      <c r="B15" s="70">
        <f>G9+G13</f>
        <v>3.6931373558530667</v>
      </c>
      <c r="C15" s="71" t="e">
        <f>_XLL.PSIMEAN(B15)</f>
        <v>#N/A</v>
      </c>
    </row>
    <row r="16" spans="3:12" ht="15">
      <c r="C16" s="72" t="e">
        <f>_XLL.PSIMEANCI(B15,0.95)</f>
        <v>#N/A</v>
      </c>
      <c r="H16" s="38" t="s">
        <v>69</v>
      </c>
      <c r="I16" s="65" t="e">
        <f>_XLL.PSIPERCENTILE(I6,$J$2)</f>
        <v>#N/A</v>
      </c>
      <c r="J16" s="65" t="e">
        <f>_XLL.PSIPERCENTILE(J6,$J$2)</f>
        <v>#N/A</v>
      </c>
      <c r="K16" s="65" t="e">
        <f>_XLL.PSIPERCENTILE(K6,$J$2)</f>
        <v>#N/A</v>
      </c>
      <c r="L16" s="65" t="e">
        <f>_XLL.PSIPERCENTILE(L6,$J$2)</f>
        <v>#N/A</v>
      </c>
    </row>
    <row r="17" spans="9:12" ht="15">
      <c r="I17" s="65">
        <v>7.138319909629446</v>
      </c>
      <c r="J17" s="65">
        <v>7.234230263549027</v>
      </c>
      <c r="K17" s="65">
        <v>6.907732561098405</v>
      </c>
      <c r="L17" s="65">
        <v>9.210339067536571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11" width="7.7109375" style="0" customWidth="1"/>
  </cols>
  <sheetData>
    <row r="1" spans="1:2" ht="15">
      <c r="A1" s="15" t="s">
        <v>0</v>
      </c>
      <c r="B1" t="s">
        <v>16</v>
      </c>
    </row>
    <row r="3" spans="1:9" ht="15">
      <c r="A3" t="s">
        <v>1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9">
        <v>8</v>
      </c>
    </row>
    <row r="4" spans="1:9" ht="15">
      <c r="A4" t="s">
        <v>2</v>
      </c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</row>
    <row r="6" spans="1:9" ht="15">
      <c r="A6" t="s">
        <v>3</v>
      </c>
      <c r="B6" s="10">
        <v>1</v>
      </c>
      <c r="C6" s="11">
        <v>2</v>
      </c>
      <c r="D6" s="11">
        <v>2</v>
      </c>
      <c r="E6" s="11">
        <v>3</v>
      </c>
      <c r="F6" s="11">
        <v>1</v>
      </c>
      <c r="G6" s="11">
        <v>1</v>
      </c>
      <c r="H6" s="11">
        <v>2</v>
      </c>
      <c r="I6" s="12">
        <v>3</v>
      </c>
    </row>
    <row r="7" ht="15">
      <c r="A7" s="13" t="s">
        <v>4</v>
      </c>
    </row>
    <row r="8" spans="1:2" ht="15">
      <c r="A8" s="13" t="s">
        <v>5</v>
      </c>
      <c r="B8">
        <f>SUMIF($B$6:$I$6,1,$B$4:$I$4)</f>
        <v>12</v>
      </c>
    </row>
    <row r="9" spans="1:2" ht="15">
      <c r="A9" s="13" t="s">
        <v>6</v>
      </c>
      <c r="B9">
        <f>SUMIF($B$6:$I$6,2,$B$4:$I$4)</f>
        <v>12</v>
      </c>
    </row>
    <row r="10" spans="1:2" ht="15">
      <c r="A10" s="13" t="s">
        <v>7</v>
      </c>
      <c r="B10">
        <f>SUMIF($B$6:$I$6,3,$B$4:$I$4)</f>
        <v>12</v>
      </c>
    </row>
    <row r="11" spans="1:2" ht="15">
      <c r="A11" s="14" t="s">
        <v>8</v>
      </c>
      <c r="B11" s="76">
        <f>MAX(B8:B10)</f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10" width="7.7109375" style="0" customWidth="1"/>
  </cols>
  <sheetData>
    <row r="1" ht="15">
      <c r="A1" s="15" t="s">
        <v>18</v>
      </c>
    </row>
    <row r="3" spans="1:8" ht="15">
      <c r="A3" t="s">
        <v>1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</row>
    <row r="4" spans="1:8" ht="15">
      <c r="A4" t="s">
        <v>2</v>
      </c>
      <c r="B4" s="4">
        <v>3</v>
      </c>
      <c r="C4" s="5">
        <v>2</v>
      </c>
      <c r="D4" s="5">
        <v>3</v>
      </c>
      <c r="E4" s="5">
        <v>1</v>
      </c>
      <c r="F4" s="5">
        <v>1</v>
      </c>
      <c r="G4" s="5">
        <v>1</v>
      </c>
      <c r="H4" s="6">
        <v>4</v>
      </c>
    </row>
    <row r="6" spans="1:8" ht="15">
      <c r="A6" t="s">
        <v>3</v>
      </c>
      <c r="B6" s="10">
        <v>1</v>
      </c>
      <c r="C6" s="11">
        <v>2</v>
      </c>
      <c r="D6" s="11">
        <v>3</v>
      </c>
      <c r="E6" s="11">
        <v>2</v>
      </c>
      <c r="F6" s="11">
        <v>3</v>
      </c>
      <c r="G6" s="11">
        <v>1</v>
      </c>
      <c r="H6" s="12">
        <v>4</v>
      </c>
    </row>
    <row r="7" ht="15">
      <c r="A7" s="13" t="s">
        <v>4</v>
      </c>
    </row>
    <row r="8" spans="1:2" ht="15">
      <c r="A8" s="13" t="s">
        <v>5</v>
      </c>
      <c r="B8">
        <f>SUMIF($B$6:$H$6,1,$B$4:$H$4)</f>
        <v>4</v>
      </c>
    </row>
    <row r="9" spans="1:2" ht="15">
      <c r="A9" s="13" t="s">
        <v>6</v>
      </c>
      <c r="B9">
        <f>SUMIF($B$6:$H$6,2,$B$4:$H$4)</f>
        <v>3</v>
      </c>
    </row>
    <row r="10" spans="1:2" ht="15">
      <c r="A10" s="13" t="s">
        <v>7</v>
      </c>
      <c r="B10">
        <f>SUMIF($B$6:$H$6,3,$B$4:$H$4)</f>
        <v>4</v>
      </c>
    </row>
    <row r="11" spans="1:2" ht="15">
      <c r="A11" s="13" t="s">
        <v>17</v>
      </c>
      <c r="B11">
        <f>SUMIF($B$6:$H$6,4,$B$4:$H$4)</f>
        <v>4</v>
      </c>
    </row>
    <row r="12" spans="1:2" ht="15">
      <c r="A12" s="14" t="s">
        <v>8</v>
      </c>
      <c r="B12" s="76">
        <f>MAX(B8:B11)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12" width="7.7109375" style="0" customWidth="1"/>
  </cols>
  <sheetData>
    <row r="1" ht="15">
      <c r="A1" s="15" t="s">
        <v>19</v>
      </c>
    </row>
    <row r="3" spans="1:10" ht="15">
      <c r="A3" t="s">
        <v>1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9">
        <v>9</v>
      </c>
    </row>
    <row r="4" spans="1:10" ht="15">
      <c r="A4" t="s">
        <v>2</v>
      </c>
      <c r="B4" s="4">
        <v>3</v>
      </c>
      <c r="C4" s="5">
        <v>3</v>
      </c>
      <c r="D4" s="5">
        <v>3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6">
        <v>2</v>
      </c>
    </row>
    <row r="6" spans="1:10" ht="15">
      <c r="A6" t="s">
        <v>3</v>
      </c>
      <c r="B6" s="10">
        <v>1</v>
      </c>
      <c r="C6" s="11">
        <v>3</v>
      </c>
      <c r="D6" s="11">
        <v>2</v>
      </c>
      <c r="E6" s="11">
        <v>3</v>
      </c>
      <c r="F6" s="11">
        <v>1</v>
      </c>
      <c r="G6" s="11">
        <v>1</v>
      </c>
      <c r="H6" s="11">
        <v>2</v>
      </c>
      <c r="I6" s="11">
        <v>2</v>
      </c>
      <c r="J6" s="12">
        <v>3</v>
      </c>
    </row>
    <row r="7" ht="15">
      <c r="A7" s="13" t="s">
        <v>4</v>
      </c>
    </row>
    <row r="8" spans="1:2" ht="15">
      <c r="A8" s="13" t="s">
        <v>5</v>
      </c>
      <c r="B8">
        <f>SUMIF($B$6:$J$6,1,$B$4:$J$4)</f>
        <v>7</v>
      </c>
    </row>
    <row r="9" spans="1:2" ht="15">
      <c r="A9" s="13" t="s">
        <v>6</v>
      </c>
      <c r="B9">
        <f>SUMIF($B$6:$J$6,2,$B$4:$J$4)</f>
        <v>7</v>
      </c>
    </row>
    <row r="10" spans="1:2" ht="15">
      <c r="A10" s="13" t="s">
        <v>7</v>
      </c>
      <c r="B10">
        <f>SUMIF($B$6:$J$6,3,$B$4:$J$4)</f>
        <v>7</v>
      </c>
    </row>
    <row r="11" spans="1:2" ht="15">
      <c r="A11" s="14" t="s">
        <v>8</v>
      </c>
      <c r="B11" s="76">
        <f>MAX(B8:B10)</f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9" width="7.7109375" style="0" customWidth="1"/>
  </cols>
  <sheetData>
    <row r="1" ht="15">
      <c r="A1" s="15" t="s">
        <v>20</v>
      </c>
    </row>
    <row r="3" spans="1:9" ht="15">
      <c r="A3" t="s">
        <v>1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9">
        <v>6</v>
      </c>
      <c r="H3" s="31">
        <v>7</v>
      </c>
      <c r="I3" s="31">
        <v>8</v>
      </c>
    </row>
    <row r="4" spans="1:9" ht="15">
      <c r="A4" t="s">
        <v>2</v>
      </c>
      <c r="B4" s="4">
        <v>1</v>
      </c>
      <c r="C4" s="5">
        <v>2</v>
      </c>
      <c r="D4" s="5">
        <v>3</v>
      </c>
      <c r="E4" s="5">
        <v>4</v>
      </c>
      <c r="F4" s="5">
        <v>5</v>
      </c>
      <c r="G4" s="6">
        <v>6</v>
      </c>
      <c r="H4" s="31">
        <v>0</v>
      </c>
      <c r="I4" s="31">
        <v>0</v>
      </c>
    </row>
    <row r="6" spans="1:5" ht="15">
      <c r="A6" s="36" t="s">
        <v>24</v>
      </c>
      <c r="B6" s="16">
        <v>7</v>
      </c>
      <c r="C6" s="17">
        <v>2</v>
      </c>
      <c r="D6" s="17">
        <v>3</v>
      </c>
      <c r="E6" s="18">
        <v>5</v>
      </c>
    </row>
    <row r="7" spans="1:5" ht="15">
      <c r="A7" s="36" t="s">
        <v>25</v>
      </c>
      <c r="B7" s="22">
        <v>8</v>
      </c>
      <c r="C7" s="23">
        <v>1</v>
      </c>
      <c r="D7" s="23">
        <v>4</v>
      </c>
      <c r="E7" s="24">
        <v>6</v>
      </c>
    </row>
    <row r="9" spans="1:5" ht="15">
      <c r="A9" s="37" t="s">
        <v>29</v>
      </c>
      <c r="B9">
        <f>INDEX($B$4:$I$4,B6)</f>
        <v>0</v>
      </c>
      <c r="C9">
        <f>INDEX($B$4:$I$4,C6)</f>
        <v>2</v>
      </c>
      <c r="D9">
        <f>INDEX($B$4:$I$4,D6)</f>
        <v>3</v>
      </c>
      <c r="E9">
        <f>INDEX($B$4:$I$4,E6)</f>
        <v>5</v>
      </c>
    </row>
    <row r="10" spans="1:5" ht="15">
      <c r="A10" s="37" t="s">
        <v>30</v>
      </c>
      <c r="B10">
        <f>INDEX($B$4:$I$4,B7)</f>
        <v>0</v>
      </c>
      <c r="C10">
        <f>INDEX($B$4:$I$4,C7)</f>
        <v>1</v>
      </c>
      <c r="D10">
        <f>INDEX($B$4:$I$4,D7)</f>
        <v>4</v>
      </c>
      <c r="E10">
        <f>INDEX($B$4:$I$4,E7)</f>
        <v>6</v>
      </c>
    </row>
    <row r="12" spans="1:8" ht="15">
      <c r="A12" t="s">
        <v>39</v>
      </c>
      <c r="B12">
        <f>B9</f>
        <v>0</v>
      </c>
      <c r="C12">
        <f>B12+C9</f>
        <v>2</v>
      </c>
      <c r="D12">
        <f>C12+D9</f>
        <v>5</v>
      </c>
      <c r="E12">
        <f>D12+E9</f>
        <v>10</v>
      </c>
      <c r="G12" s="42" t="s">
        <v>42</v>
      </c>
      <c r="H12">
        <f>SUM(B12:E12)</f>
        <v>17</v>
      </c>
    </row>
    <row r="13" spans="1:8" ht="15">
      <c r="A13" s="38" t="s">
        <v>40</v>
      </c>
      <c r="B13">
        <f>B10</f>
        <v>0</v>
      </c>
      <c r="C13">
        <f>B13+C10</f>
        <v>1</v>
      </c>
      <c r="D13">
        <f>C13+D10</f>
        <v>5</v>
      </c>
      <c r="E13">
        <f>D13+E10</f>
        <v>11</v>
      </c>
      <c r="G13" s="42" t="s">
        <v>42</v>
      </c>
      <c r="H13">
        <f>SUM(B13:E13)</f>
        <v>17</v>
      </c>
    </row>
    <row r="14" spans="7:8" ht="15">
      <c r="G14" s="38" t="s">
        <v>41</v>
      </c>
      <c r="H14" s="76">
        <f>SUM(H12:H13)</f>
        <v>34</v>
      </c>
    </row>
  </sheetData>
  <sheetProtection/>
  <conditionalFormatting sqref="B6:E7">
    <cfRule type="cellIs" priority="1" dxfId="2" operator="greaterThan" stopIfTrue="1">
      <formula>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26" width="6.7109375" style="0" customWidth="1"/>
  </cols>
  <sheetData>
    <row r="1" ht="15">
      <c r="A1" s="15" t="s">
        <v>21</v>
      </c>
    </row>
    <row r="3" spans="1:26" ht="15">
      <c r="A3" t="s">
        <v>1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31">
        <v>7</v>
      </c>
      <c r="I3" s="31">
        <v>8</v>
      </c>
      <c r="J3" s="26">
        <v>9</v>
      </c>
      <c r="K3" s="26">
        <v>10</v>
      </c>
      <c r="L3" s="31">
        <v>11</v>
      </c>
      <c r="M3" s="31">
        <v>12</v>
      </c>
      <c r="N3" s="26">
        <v>13</v>
      </c>
      <c r="O3" s="26">
        <v>14</v>
      </c>
      <c r="P3" s="31">
        <v>15</v>
      </c>
      <c r="Q3" s="31">
        <v>16</v>
      </c>
      <c r="R3" s="26">
        <v>17</v>
      </c>
      <c r="S3" s="26">
        <v>18</v>
      </c>
      <c r="T3" s="31">
        <v>19</v>
      </c>
      <c r="U3" s="31">
        <v>20</v>
      </c>
      <c r="V3" s="26">
        <v>21</v>
      </c>
      <c r="W3" s="26">
        <v>22</v>
      </c>
      <c r="X3" s="26">
        <v>23</v>
      </c>
      <c r="Y3" s="26">
        <v>24</v>
      </c>
      <c r="Z3" s="53">
        <v>25</v>
      </c>
    </row>
    <row r="4" spans="1:27" ht="15">
      <c r="A4" t="s">
        <v>2</v>
      </c>
      <c r="B4" s="33">
        <v>5</v>
      </c>
      <c r="C4" s="33">
        <v>21</v>
      </c>
      <c r="D4" s="33">
        <v>16</v>
      </c>
      <c r="E4" s="33">
        <v>6</v>
      </c>
      <c r="F4" s="33">
        <v>26</v>
      </c>
      <c r="G4" s="33">
        <v>19</v>
      </c>
      <c r="H4" s="33">
        <v>50</v>
      </c>
      <c r="I4" s="33">
        <v>41</v>
      </c>
      <c r="J4" s="33">
        <v>32</v>
      </c>
      <c r="K4" s="33">
        <v>22</v>
      </c>
      <c r="L4" s="34">
        <v>0</v>
      </c>
      <c r="M4" s="35">
        <v>0</v>
      </c>
      <c r="N4" s="35">
        <v>0</v>
      </c>
      <c r="O4" s="34">
        <v>0</v>
      </c>
      <c r="P4" s="35">
        <v>0</v>
      </c>
      <c r="Q4" s="35">
        <v>0</v>
      </c>
      <c r="R4" s="34">
        <v>0</v>
      </c>
      <c r="S4" s="35">
        <v>0</v>
      </c>
      <c r="T4" s="35">
        <v>0</v>
      </c>
      <c r="U4" s="34">
        <v>0</v>
      </c>
      <c r="V4" s="35">
        <v>0</v>
      </c>
      <c r="W4" s="35">
        <v>0</v>
      </c>
      <c r="X4" s="34">
        <v>0</v>
      </c>
      <c r="Y4" s="35">
        <v>0</v>
      </c>
      <c r="Z4" s="56">
        <v>0</v>
      </c>
      <c r="AA4" s="26"/>
    </row>
    <row r="5" spans="1:27" ht="15">
      <c r="A5" t="s">
        <v>22</v>
      </c>
      <c r="B5" s="33">
        <v>4</v>
      </c>
      <c r="C5" s="33">
        <v>5</v>
      </c>
      <c r="D5" s="33">
        <v>3</v>
      </c>
      <c r="E5" s="33">
        <v>1</v>
      </c>
      <c r="F5" s="33">
        <v>4</v>
      </c>
      <c r="G5" s="33">
        <v>2</v>
      </c>
      <c r="H5" s="33">
        <v>5</v>
      </c>
      <c r="I5" s="33">
        <v>4</v>
      </c>
      <c r="J5" s="33">
        <v>3</v>
      </c>
      <c r="K5" s="33">
        <v>2</v>
      </c>
      <c r="L5" s="34">
        <v>9</v>
      </c>
      <c r="M5" s="35">
        <v>9</v>
      </c>
      <c r="N5" s="35">
        <v>9</v>
      </c>
      <c r="O5" s="35">
        <v>9</v>
      </c>
      <c r="P5" s="35">
        <v>9</v>
      </c>
      <c r="Q5" s="35">
        <v>9</v>
      </c>
      <c r="R5" s="35">
        <v>9</v>
      </c>
      <c r="S5" s="35">
        <v>9</v>
      </c>
      <c r="T5" s="35">
        <v>9</v>
      </c>
      <c r="U5" s="35">
        <v>9</v>
      </c>
      <c r="V5" s="35">
        <v>9</v>
      </c>
      <c r="W5" s="35">
        <v>9</v>
      </c>
      <c r="X5" s="35">
        <v>9</v>
      </c>
      <c r="Y5" s="35">
        <v>9</v>
      </c>
      <c r="Z5" s="57">
        <v>9</v>
      </c>
      <c r="AA5" s="26"/>
    </row>
    <row r="6" spans="1:27" ht="15">
      <c r="A6" t="s">
        <v>23</v>
      </c>
      <c r="B6" s="32">
        <f>B4/B5</f>
        <v>1.25</v>
      </c>
      <c r="C6" s="32">
        <f aca="true" t="shared" si="0" ref="C6:K6">C4/C5</f>
        <v>4.2</v>
      </c>
      <c r="D6" s="32">
        <f t="shared" si="0"/>
        <v>5.333333333333333</v>
      </c>
      <c r="E6" s="32">
        <f t="shared" si="0"/>
        <v>6</v>
      </c>
      <c r="F6" s="32">
        <f t="shared" si="0"/>
        <v>6.5</v>
      </c>
      <c r="G6" s="32">
        <f t="shared" si="0"/>
        <v>9.5</v>
      </c>
      <c r="H6" s="32">
        <f t="shared" si="0"/>
        <v>10</v>
      </c>
      <c r="I6" s="32">
        <f t="shared" si="0"/>
        <v>10.25</v>
      </c>
      <c r="J6" s="32">
        <f t="shared" si="0"/>
        <v>10.666666666666666</v>
      </c>
      <c r="K6" s="32">
        <f t="shared" si="0"/>
        <v>11</v>
      </c>
      <c r="L6" s="32">
        <f>L4/L5</f>
        <v>0</v>
      </c>
      <c r="M6" s="32">
        <f>M4/M5</f>
        <v>0</v>
      </c>
      <c r="N6" s="32">
        <f>N4/N5</f>
        <v>0</v>
      </c>
      <c r="O6" s="32">
        <f>O4/O5</f>
        <v>0</v>
      </c>
      <c r="P6" s="32">
        <f>P4/P5</f>
        <v>0</v>
      </c>
      <c r="Q6" s="32">
        <f>Q4/Q5</f>
        <v>0</v>
      </c>
      <c r="R6" s="32">
        <f>R4/R5</f>
        <v>0</v>
      </c>
      <c r="S6" s="32">
        <f>S4/S5</f>
        <v>0</v>
      </c>
      <c r="T6" s="32">
        <f>T4/T5</f>
        <v>0</v>
      </c>
      <c r="U6" s="32">
        <f>U4/U5</f>
        <v>0</v>
      </c>
      <c r="V6" s="32">
        <f>V4/V5</f>
        <v>0</v>
      </c>
      <c r="W6" s="32">
        <f>W4/W5</f>
        <v>0</v>
      </c>
      <c r="X6" s="32">
        <f>X4/X5</f>
        <v>0</v>
      </c>
      <c r="Y6" s="32">
        <f>Y4/Y5</f>
        <v>0</v>
      </c>
      <c r="Z6" s="55">
        <f>Z4/Z5</f>
        <v>0</v>
      </c>
      <c r="AA6" s="26"/>
    </row>
    <row r="8" spans="1:7" ht="15">
      <c r="A8" t="s">
        <v>24</v>
      </c>
      <c r="B8" s="43">
        <v>15</v>
      </c>
      <c r="C8" s="44">
        <v>3</v>
      </c>
      <c r="D8" s="45">
        <v>9</v>
      </c>
      <c r="E8" s="38"/>
      <c r="F8" s="38"/>
      <c r="G8" s="38"/>
    </row>
    <row r="9" spans="1:7" ht="15">
      <c r="A9" t="s">
        <v>25</v>
      </c>
      <c r="B9" s="46">
        <v>12</v>
      </c>
      <c r="C9" s="47">
        <v>5</v>
      </c>
      <c r="D9" s="48">
        <v>6</v>
      </c>
      <c r="E9" s="38"/>
      <c r="F9" s="38"/>
      <c r="G9" s="38"/>
    </row>
    <row r="10" spans="1:7" ht="15">
      <c r="A10" t="s">
        <v>26</v>
      </c>
      <c r="B10" s="46">
        <v>11</v>
      </c>
      <c r="C10" s="47">
        <v>1</v>
      </c>
      <c r="D10" s="48">
        <v>7</v>
      </c>
      <c r="E10" s="38"/>
      <c r="F10" s="38"/>
      <c r="G10" s="38"/>
    </row>
    <row r="11" spans="1:7" ht="15">
      <c r="A11" t="s">
        <v>27</v>
      </c>
      <c r="B11" s="46">
        <v>14</v>
      </c>
      <c r="C11" s="47">
        <v>2</v>
      </c>
      <c r="D11" s="48">
        <v>10</v>
      </c>
      <c r="E11" s="38"/>
      <c r="F11" s="38"/>
      <c r="G11" s="38"/>
    </row>
    <row r="12" spans="1:7" ht="15">
      <c r="A12" t="s">
        <v>28</v>
      </c>
      <c r="B12" s="49">
        <v>13</v>
      </c>
      <c r="C12" s="50">
        <v>4</v>
      </c>
      <c r="D12" s="51">
        <v>8</v>
      </c>
      <c r="E12" s="38"/>
      <c r="F12" s="38"/>
      <c r="G12" s="38"/>
    </row>
    <row r="13" spans="5:8" ht="15">
      <c r="E13" s="38"/>
      <c r="F13" s="38"/>
      <c r="H13" s="76">
        <f>SUM(H20:H24)</f>
        <v>1066</v>
      </c>
    </row>
    <row r="14" spans="1:6" ht="15">
      <c r="A14" t="s">
        <v>29</v>
      </c>
      <c r="B14">
        <f>INDEX($B$4:$P$4,B8)</f>
        <v>0</v>
      </c>
      <c r="C14" s="38">
        <f>INDEX($B$4:$P$4,C8)</f>
        <v>16</v>
      </c>
      <c r="D14" s="38">
        <f>INDEX($B$4:$P$4,D8)</f>
        <v>32</v>
      </c>
      <c r="E14" s="38"/>
      <c r="F14" s="38"/>
    </row>
    <row r="15" spans="1:6" ht="15">
      <c r="A15" t="s">
        <v>30</v>
      </c>
      <c r="B15" s="38">
        <f>INDEX($B$4:$P$4,B9)</f>
        <v>0</v>
      </c>
      <c r="C15" s="38">
        <f>INDEX($B$4:$P$4,C9)</f>
        <v>26</v>
      </c>
      <c r="D15" s="38">
        <f>INDEX($B$4:$P$4,D9)</f>
        <v>19</v>
      </c>
      <c r="E15" s="38"/>
      <c r="F15" s="38"/>
    </row>
    <row r="16" spans="1:6" ht="15">
      <c r="A16" t="s">
        <v>31</v>
      </c>
      <c r="B16" s="38">
        <f>INDEX($B$4:$P$4,B10)</f>
        <v>0</v>
      </c>
      <c r="C16" s="38">
        <f>INDEX($B$4:$P$4,C10)</f>
        <v>5</v>
      </c>
      <c r="D16" s="38">
        <f>INDEX($B$4:$P$4,D10)</f>
        <v>50</v>
      </c>
      <c r="E16" s="38"/>
      <c r="F16" s="38"/>
    </row>
    <row r="17" spans="1:6" ht="15">
      <c r="A17" t="s">
        <v>32</v>
      </c>
      <c r="B17" s="38">
        <f>INDEX($B$4:$P$4,B11)</f>
        <v>0</v>
      </c>
      <c r="C17" s="38">
        <f>INDEX($B$4:$P$4,C11)</f>
        <v>21</v>
      </c>
      <c r="D17" s="38">
        <f>INDEX($B$4:$P$4,D11)</f>
        <v>22</v>
      </c>
      <c r="E17" s="38"/>
      <c r="F17" s="38"/>
    </row>
    <row r="18" spans="1:6" ht="15">
      <c r="A18" t="s">
        <v>33</v>
      </c>
      <c r="B18" s="38">
        <f>INDEX($B$4:$P$4,B12)</f>
        <v>0</v>
      </c>
      <c r="C18" s="38">
        <f>INDEX($B$4:$P$4,C12)</f>
        <v>6</v>
      </c>
      <c r="D18" s="38">
        <f>INDEX($B$4:$P$4,D12)</f>
        <v>41</v>
      </c>
      <c r="E18" s="38"/>
      <c r="F18" s="38"/>
    </row>
    <row r="19" spans="5:6" ht="15">
      <c r="E19" s="38"/>
      <c r="F19" s="38"/>
    </row>
    <row r="20" spans="1:8" ht="15">
      <c r="A20" t="s">
        <v>34</v>
      </c>
      <c r="B20">
        <f>B14</f>
        <v>0</v>
      </c>
      <c r="C20">
        <f>B20+C14</f>
        <v>16</v>
      </c>
      <c r="D20" s="38">
        <f>C20+D14</f>
        <v>48</v>
      </c>
      <c r="E20" s="38"/>
      <c r="F20" s="38"/>
      <c r="G20" s="38" t="s">
        <v>48</v>
      </c>
      <c r="H20" s="38">
        <f>SUMPRODUCT(B20:D20,B26:D26)</f>
        <v>192</v>
      </c>
    </row>
    <row r="21" spans="1:9" ht="15">
      <c r="A21" t="s">
        <v>35</v>
      </c>
      <c r="B21" s="38">
        <f>B15</f>
        <v>0</v>
      </c>
      <c r="C21" s="38">
        <f aca="true" t="shared" si="1" ref="C21:E24">B21+C15</f>
        <v>26</v>
      </c>
      <c r="D21" s="38">
        <f t="shared" si="1"/>
        <v>45</v>
      </c>
      <c r="E21" s="38"/>
      <c r="F21" s="38"/>
      <c r="G21" s="38" t="s">
        <v>48</v>
      </c>
      <c r="H21" s="38">
        <f>SUMPRODUCT(B21:D21,B27:D27)</f>
        <v>194</v>
      </c>
      <c r="I21" s="38"/>
    </row>
    <row r="22" spans="1:9" ht="15">
      <c r="A22" t="s">
        <v>36</v>
      </c>
      <c r="B22" s="38">
        <f>B16</f>
        <v>0</v>
      </c>
      <c r="C22" s="38">
        <f t="shared" si="1"/>
        <v>5</v>
      </c>
      <c r="D22" s="38">
        <f>C22+D16</f>
        <v>55</v>
      </c>
      <c r="E22" s="38"/>
      <c r="F22" s="38"/>
      <c r="G22" s="38" t="s">
        <v>48</v>
      </c>
      <c r="H22" s="38">
        <f>SUMPRODUCT(B22:D22,B28:D28)</f>
        <v>295</v>
      </c>
      <c r="I22" s="38"/>
    </row>
    <row r="23" spans="1:9" ht="15">
      <c r="A23" t="s">
        <v>37</v>
      </c>
      <c r="B23" s="38">
        <f>B17</f>
        <v>0</v>
      </c>
      <c r="C23" s="38">
        <f t="shared" si="1"/>
        <v>21</v>
      </c>
      <c r="D23" s="38">
        <f t="shared" si="1"/>
        <v>43</v>
      </c>
      <c r="E23" s="38"/>
      <c r="F23" s="38"/>
      <c r="G23" s="38" t="s">
        <v>48</v>
      </c>
      <c r="H23" s="38">
        <f>SUMPRODUCT(B23:D23,B29:D29)</f>
        <v>191</v>
      </c>
      <c r="I23" s="38"/>
    </row>
    <row r="24" spans="1:9" ht="15">
      <c r="A24" t="s">
        <v>38</v>
      </c>
      <c r="B24" s="38">
        <f>B18</f>
        <v>0</v>
      </c>
      <c r="C24" s="38">
        <f t="shared" si="1"/>
        <v>6</v>
      </c>
      <c r="D24" s="38">
        <f t="shared" si="1"/>
        <v>47</v>
      </c>
      <c r="E24" s="38"/>
      <c r="F24" s="38"/>
      <c r="G24" s="38" t="s">
        <v>48</v>
      </c>
      <c r="H24" s="38">
        <f>SUMPRODUCT(B24:D24,B30:D30)</f>
        <v>194</v>
      </c>
      <c r="I24" s="38"/>
    </row>
    <row r="25" spans="5:8" ht="15">
      <c r="E25" s="38"/>
      <c r="F25" s="38"/>
      <c r="H25" s="38"/>
    </row>
    <row r="26" spans="1:5" ht="15">
      <c r="A26" s="38" t="s">
        <v>43</v>
      </c>
      <c r="B26" s="38">
        <f>INDEX($B$5:$P$5,B8)</f>
        <v>9</v>
      </c>
      <c r="C26" s="38">
        <f>INDEX($B$5:$P$5,C8)</f>
        <v>3</v>
      </c>
      <c r="D26" s="38">
        <f>INDEX($B$5:$P$5,D8)</f>
        <v>3</v>
      </c>
      <c r="E26" s="38"/>
    </row>
    <row r="27" spans="1:5" ht="15">
      <c r="A27" s="38" t="s">
        <v>44</v>
      </c>
      <c r="B27" s="38">
        <f aca="true" t="shared" si="2" ref="B27:D30">INDEX($B$5:$P$5,B9)</f>
        <v>9</v>
      </c>
      <c r="C27" s="38">
        <f t="shared" si="2"/>
        <v>4</v>
      </c>
      <c r="D27" s="38">
        <f t="shared" si="2"/>
        <v>2</v>
      </c>
      <c r="E27" s="38"/>
    </row>
    <row r="28" spans="1:5" ht="15">
      <c r="A28" s="38" t="s">
        <v>45</v>
      </c>
      <c r="B28" s="38">
        <f t="shared" si="2"/>
        <v>9</v>
      </c>
      <c r="C28" s="38">
        <f t="shared" si="2"/>
        <v>4</v>
      </c>
      <c r="D28" s="38">
        <f t="shared" si="2"/>
        <v>5</v>
      </c>
      <c r="E28" s="38"/>
    </row>
    <row r="29" spans="1:5" ht="15">
      <c r="A29" s="38" t="s">
        <v>46</v>
      </c>
      <c r="B29" s="38">
        <f t="shared" si="2"/>
        <v>9</v>
      </c>
      <c r="C29" s="38">
        <f t="shared" si="2"/>
        <v>5</v>
      </c>
      <c r="D29" s="38">
        <f t="shared" si="2"/>
        <v>2</v>
      </c>
      <c r="E29" s="38"/>
    </row>
    <row r="30" spans="1:5" ht="15">
      <c r="A30" s="38" t="s">
        <v>47</v>
      </c>
      <c r="B30" s="38">
        <f t="shared" si="2"/>
        <v>9</v>
      </c>
      <c r="C30" s="38">
        <f t="shared" si="2"/>
        <v>1</v>
      </c>
      <c r="D30" s="38">
        <f t="shared" si="2"/>
        <v>4</v>
      </c>
      <c r="E30" s="38"/>
    </row>
  </sheetData>
  <sheetProtection/>
  <conditionalFormatting sqref="B8:D12">
    <cfRule type="cellIs" priority="1" dxfId="2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8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.7109375" style="0" customWidth="1"/>
  </cols>
  <sheetData>
    <row r="1" spans="1:4" ht="15">
      <c r="A1" s="58" t="s">
        <v>64</v>
      </c>
      <c r="B1" s="38"/>
      <c r="C1" s="38"/>
      <c r="D1" s="38"/>
    </row>
    <row r="2" spans="1:4" ht="15">
      <c r="A2" s="38"/>
      <c r="B2" s="59" t="s">
        <v>50</v>
      </c>
      <c r="C2" s="38"/>
      <c r="D2" s="38"/>
    </row>
    <row r="3" spans="1:4" ht="15">
      <c r="A3" s="38"/>
      <c r="B3" s="38"/>
      <c r="C3" s="38"/>
      <c r="D3" s="38"/>
    </row>
    <row r="4" spans="1:4" ht="15">
      <c r="A4" s="38"/>
      <c r="B4" s="38" t="s">
        <v>51</v>
      </c>
      <c r="C4" s="39">
        <v>1</v>
      </c>
      <c r="D4" s="41">
        <v>2</v>
      </c>
    </row>
    <row r="5" spans="1:4" ht="15">
      <c r="A5" s="38"/>
      <c r="B5" s="38" t="s">
        <v>52</v>
      </c>
      <c r="C5" s="52">
        <v>1</v>
      </c>
      <c r="D5" s="54">
        <v>1</v>
      </c>
    </row>
    <row r="6" spans="1:4" ht="15">
      <c r="A6" s="38"/>
      <c r="B6" s="38" t="s">
        <v>53</v>
      </c>
      <c r="C6" s="60">
        <f>_XLL.PSIEXPONENTIAL(C5)</f>
        <v>1.8803680857951313</v>
      </c>
      <c r="D6" s="62">
        <f>_XLL.PSIEXPONENTIAL(D5)</f>
        <v>1.3744401867254161</v>
      </c>
    </row>
    <row r="8" spans="2:6" ht="15">
      <c r="B8" s="38" t="s">
        <v>9</v>
      </c>
      <c r="C8" s="73">
        <f>MAX(C6,D6)</f>
        <v>1.8803680857951313</v>
      </c>
      <c r="D8" s="67" t="e">
        <f>_XLL.PSIMEAN(C8)</f>
        <v>#N/A</v>
      </c>
      <c r="F8" s="38" t="s">
        <v>74</v>
      </c>
    </row>
  </sheetData>
  <sheetProtection/>
  <printOptions/>
  <pageMargins left="0.7" right="0.7" top="0.75" bottom="0.75" header="0.3" footer="0.3"/>
  <pageSetup orientation="portrait" paperSize="9"/>
  <ignoredErrors>
    <ignoredError sqref="D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38" customWidth="1"/>
    <col min="2" max="2" width="9.7109375" style="38" customWidth="1"/>
    <col min="3" max="7" width="7.7109375" style="38" customWidth="1"/>
    <col min="8" max="16384" width="9.140625" style="38" customWidth="1"/>
  </cols>
  <sheetData>
    <row r="1" spans="1:3" ht="15">
      <c r="A1" s="58" t="s">
        <v>64</v>
      </c>
      <c r="C1" s="38" t="s">
        <v>49</v>
      </c>
    </row>
    <row r="4" spans="2:6" ht="15">
      <c r="B4" s="38" t="s">
        <v>51</v>
      </c>
      <c r="C4" s="39">
        <v>1</v>
      </c>
      <c r="D4" s="40">
        <v>2</v>
      </c>
      <c r="E4" s="40">
        <v>3</v>
      </c>
      <c r="F4" s="41">
        <v>4</v>
      </c>
    </row>
    <row r="5" spans="2:6" ht="15">
      <c r="B5" s="38" t="s">
        <v>52</v>
      </c>
      <c r="C5" s="52">
        <v>1</v>
      </c>
      <c r="D5" s="53">
        <v>2</v>
      </c>
      <c r="E5" s="53">
        <v>3</v>
      </c>
      <c r="F5" s="54">
        <v>4</v>
      </c>
    </row>
    <row r="6" spans="2:7" ht="15">
      <c r="B6" s="38" t="s">
        <v>53</v>
      </c>
      <c r="C6" s="60">
        <f>_XLL.PSIEXPONENTIAL(C5)</f>
        <v>0.33494916281849946</v>
      </c>
      <c r="D6" s="61">
        <f>_XLL.PSIEXPONENTIAL(D5)</f>
        <v>1.849815494920153</v>
      </c>
      <c r="E6" s="61">
        <f>_XLL.PSIEXPONENTIAL(E5)</f>
        <v>0.29742686128940743</v>
      </c>
      <c r="F6" s="62">
        <f>_XLL.PSIEXPONENTIAL(F5)</f>
        <v>0.7563675281011288</v>
      </c>
      <c r="G6" s="59" t="s">
        <v>50</v>
      </c>
    </row>
    <row r="8" spans="1:5" ht="15">
      <c r="A8" s="38" t="s">
        <v>54</v>
      </c>
      <c r="B8" s="38">
        <f>IF(F6&lt;E6,1,0)</f>
        <v>0</v>
      </c>
      <c r="C8" s="63" t="s">
        <v>55</v>
      </c>
      <c r="D8" s="38" t="s">
        <v>56</v>
      </c>
      <c r="E8" s="38" t="s">
        <v>57</v>
      </c>
    </row>
    <row r="9" spans="2:7" ht="15">
      <c r="B9" s="68" t="s">
        <v>58</v>
      </c>
      <c r="C9" s="64">
        <f>D6+F6</f>
        <v>2.606183023021282</v>
      </c>
      <c r="D9" s="38">
        <f>IF(C9&lt;E6,1,0)</f>
        <v>0</v>
      </c>
      <c r="E9" s="38">
        <f>IF(E6&lt;C9,1,0)</f>
        <v>1</v>
      </c>
      <c r="F9" s="65">
        <f>SUMPRODUCT(D9:E9,D10:E10)</f>
        <v>2.606183023021282</v>
      </c>
      <c r="G9" s="65">
        <f>B8*F9</f>
        <v>0</v>
      </c>
    </row>
    <row r="10" spans="4:6" ht="15">
      <c r="D10" s="65">
        <f>MAX(E6,C9+C6)</f>
        <v>2.9411321858397814</v>
      </c>
      <c r="E10" s="65">
        <f>MAX(C9,E6+C6)</f>
        <v>2.606183023021282</v>
      </c>
      <c r="F10" s="65"/>
    </row>
    <row r="11" ht="15">
      <c r="F11" s="65"/>
    </row>
    <row r="12" spans="1:6" ht="15">
      <c r="A12" s="38" t="s">
        <v>59</v>
      </c>
      <c r="B12" s="38">
        <f>IF(E6&lt;F6,1,0)</f>
        <v>1</v>
      </c>
      <c r="C12" s="63" t="s">
        <v>55</v>
      </c>
      <c r="D12" s="38" t="s">
        <v>60</v>
      </c>
      <c r="E12" s="38" t="s">
        <v>61</v>
      </c>
      <c r="F12" s="65"/>
    </row>
    <row r="13" spans="2:7" ht="15">
      <c r="B13" s="68" t="s">
        <v>62</v>
      </c>
      <c r="C13" s="64">
        <f>D6+E6</f>
        <v>2.1472423562095604</v>
      </c>
      <c r="D13" s="38">
        <f>IF(C13&lt;F6,1,0)</f>
        <v>0</v>
      </c>
      <c r="E13" s="38">
        <f>IF(F6&lt;C13,1,0)</f>
        <v>1</v>
      </c>
      <c r="F13" s="65">
        <f>SUMPRODUCT(D13:E13,D14:E14)</f>
        <v>2.1472423562095604</v>
      </c>
      <c r="G13" s="65">
        <f>B12*F13</f>
        <v>2.1472423562095604</v>
      </c>
    </row>
    <row r="14" spans="4:5" ht="15">
      <c r="D14" s="65">
        <f>MAX(F6,C13+C6)</f>
        <v>2.48219151902806</v>
      </c>
      <c r="E14" s="65">
        <f>MAX(C13,C6+F6)</f>
        <v>2.1472423562095604</v>
      </c>
    </row>
    <row r="15" spans="1:5" ht="15">
      <c r="A15" s="38" t="s">
        <v>9</v>
      </c>
      <c r="B15" s="66">
        <f>G9+G13</f>
        <v>2.1472423562095604</v>
      </c>
      <c r="C15" s="67" t="e">
        <f>_XLL.PSIMEAN(B15)</f>
        <v>#N/A</v>
      </c>
      <c r="E15" s="38" t="s">
        <v>76</v>
      </c>
    </row>
    <row r="18" ht="15">
      <c r="A18" s="38" t="s">
        <v>63</v>
      </c>
    </row>
    <row r="19" spans="2:5" ht="15">
      <c r="B19" s="65">
        <f>MAX(C6+F6,D6+E6)</f>
        <v>2.1472423562095604</v>
      </c>
      <c r="C19" s="67" t="e">
        <f>_XLL.PSIMEAN(B19)</f>
        <v>#N/A</v>
      </c>
      <c r="E19" s="38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L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38" customWidth="1"/>
    <col min="2" max="2" width="9.7109375" style="38" customWidth="1"/>
    <col min="3" max="7" width="7.7109375" style="38" customWidth="1"/>
    <col min="8" max="8" width="3.7109375" style="63" customWidth="1"/>
    <col min="9" max="13" width="7.7109375" style="38" customWidth="1"/>
    <col min="14" max="16384" width="9.140625" style="38" customWidth="1"/>
  </cols>
  <sheetData>
    <row r="1" spans="1:10" ht="15">
      <c r="A1" s="58" t="s">
        <v>70</v>
      </c>
      <c r="D1" s="38" t="s">
        <v>71</v>
      </c>
      <c r="I1" s="38" t="s">
        <v>65</v>
      </c>
      <c r="J1" s="38">
        <v>10</v>
      </c>
    </row>
    <row r="2" spans="2:10" ht="15">
      <c r="B2" s="59" t="s">
        <v>50</v>
      </c>
      <c r="I2" s="38" t="s">
        <v>67</v>
      </c>
      <c r="J2" s="69">
        <f>(J1-1)/J1</f>
        <v>0.9</v>
      </c>
    </row>
    <row r="3" spans="9:10" ht="15">
      <c r="I3" s="38" t="s">
        <v>72</v>
      </c>
      <c r="J3" s="69">
        <f>1-J2</f>
        <v>0.09999999999999998</v>
      </c>
    </row>
    <row r="4" spans="2:12" ht="15">
      <c r="B4" s="38" t="s">
        <v>51</v>
      </c>
      <c r="C4" s="39">
        <v>1</v>
      </c>
      <c r="D4" s="40">
        <v>2</v>
      </c>
      <c r="E4" s="40">
        <v>3</v>
      </c>
      <c r="F4" s="41">
        <v>4</v>
      </c>
      <c r="I4" s="38">
        <v>1</v>
      </c>
      <c r="J4" s="38">
        <v>2</v>
      </c>
      <c r="K4" s="38">
        <v>3</v>
      </c>
      <c r="L4" s="38">
        <v>4</v>
      </c>
    </row>
    <row r="5" spans="2:12" ht="15">
      <c r="B5" s="38" t="s">
        <v>52</v>
      </c>
      <c r="C5" s="52">
        <v>1</v>
      </c>
      <c r="D5" s="53">
        <v>2</v>
      </c>
      <c r="E5" s="53">
        <v>3</v>
      </c>
      <c r="F5" s="54">
        <v>4</v>
      </c>
      <c r="I5" s="65"/>
      <c r="J5" s="65"/>
      <c r="K5" s="65"/>
      <c r="L5" s="65"/>
    </row>
    <row r="6" spans="2:12" ht="15">
      <c r="B6" s="38" t="s">
        <v>53</v>
      </c>
      <c r="C6" s="60">
        <f>_XLL.PSIEXPONENTIAL(C5)</f>
        <v>1.9492501539140004</v>
      </c>
      <c r="D6" s="61">
        <f>_XLL.PSIEXPONENTIAL(D5)</f>
        <v>0.28349195617508427</v>
      </c>
      <c r="E6" s="61">
        <f>_XLL.PSIEXPONENTIAL(E5)</f>
        <v>0.4086502466819759</v>
      </c>
      <c r="F6" s="62">
        <f>_XLL.PSIEXPONENTIAL(F5)</f>
        <v>5.2831998942230385</v>
      </c>
      <c r="H6" s="63" t="s">
        <v>68</v>
      </c>
      <c r="I6" s="65">
        <f>B8*D9*I9+B8*E9*I10+B12*D13*I13+B12*E13*I14</f>
        <v>2.6413923567710604</v>
      </c>
      <c r="J6" s="65">
        <f>B8*J8+B12*J12</f>
        <v>0.6921422028570602</v>
      </c>
      <c r="K6" s="65">
        <f>E6</f>
        <v>0.4086502466819759</v>
      </c>
      <c r="L6" s="65">
        <f>F6</f>
        <v>5.2831998942230385</v>
      </c>
    </row>
    <row r="8" spans="1:10" ht="15">
      <c r="A8" s="38" t="s">
        <v>54</v>
      </c>
      <c r="B8" s="38">
        <f>IF(F6&lt;E6,1,0)</f>
        <v>0</v>
      </c>
      <c r="C8" s="63" t="s">
        <v>55</v>
      </c>
      <c r="D8" s="38" t="s">
        <v>56</v>
      </c>
      <c r="E8" s="38" t="s">
        <v>57</v>
      </c>
      <c r="J8" s="65">
        <f>F6+D6</f>
        <v>5.566691850398123</v>
      </c>
    </row>
    <row r="9" spans="2:9" ht="15">
      <c r="B9" s="38" t="s">
        <v>58</v>
      </c>
      <c r="C9" s="64">
        <f>D6+F6</f>
        <v>5.566691850398123</v>
      </c>
      <c r="D9" s="38">
        <f>IF(C9&lt;E6,1,0)</f>
        <v>0</v>
      </c>
      <c r="E9" s="38">
        <f>IF(E6&lt;C9,1,0)</f>
        <v>1</v>
      </c>
      <c r="F9" s="65">
        <f>SUMPRODUCT(D9:E9,D10:E10)</f>
        <v>5.566691850398123</v>
      </c>
      <c r="G9" s="65">
        <f>B8*F9</f>
        <v>0</v>
      </c>
      <c r="I9" s="65">
        <f>C9+C6</f>
        <v>7.515942004312123</v>
      </c>
    </row>
    <row r="10" spans="4:9" ht="15">
      <c r="D10" s="65">
        <f>MAX(E6,C9+C6)</f>
        <v>7.515942004312123</v>
      </c>
      <c r="E10" s="65">
        <f>MAX(C9,E6+C6)</f>
        <v>5.566691850398123</v>
      </c>
      <c r="I10" s="65">
        <f>E6+C6</f>
        <v>2.3579004005959763</v>
      </c>
    </row>
    <row r="12" spans="1:10" ht="15">
      <c r="A12" s="38" t="s">
        <v>59</v>
      </c>
      <c r="B12" s="38">
        <f>IF(E6&lt;F6,1,0)</f>
        <v>1</v>
      </c>
      <c r="C12" s="63" t="s">
        <v>55</v>
      </c>
      <c r="D12" s="38" t="s">
        <v>60</v>
      </c>
      <c r="E12" s="38" t="s">
        <v>61</v>
      </c>
      <c r="J12" s="65">
        <f>E6+D6</f>
        <v>0.6921422028570602</v>
      </c>
    </row>
    <row r="13" spans="2:9" ht="15">
      <c r="B13" s="38" t="s">
        <v>62</v>
      </c>
      <c r="C13" s="64">
        <f>D6+E6</f>
        <v>0.6921422028570602</v>
      </c>
      <c r="D13" s="38">
        <f>IF(C13&lt;F6,1,0)</f>
        <v>1</v>
      </c>
      <c r="E13" s="38">
        <f>IF(F6&lt;C13,1,0)</f>
        <v>0</v>
      </c>
      <c r="F13" s="65">
        <f>SUMPRODUCT(D13:E13,D14:E14)</f>
        <v>5.2831998942230385</v>
      </c>
      <c r="G13" s="38">
        <f>B12*F13</f>
        <v>5.2831998942230385</v>
      </c>
      <c r="I13" s="65">
        <f>C13+C6</f>
        <v>2.6413923567710604</v>
      </c>
    </row>
    <row r="14" spans="4:9" ht="15">
      <c r="D14" s="65">
        <f>MAX(F6,C13+C6)</f>
        <v>5.2831998942230385</v>
      </c>
      <c r="E14" s="65">
        <f>MAX(C13,C6+F6)</f>
        <v>7.232450048137039</v>
      </c>
      <c r="I14" s="65">
        <f>F6+C6</f>
        <v>7.232450048137039</v>
      </c>
    </row>
    <row r="15" spans="1:3" ht="15">
      <c r="A15" s="38" t="s">
        <v>9</v>
      </c>
      <c r="B15" s="73">
        <f>G9+G13</f>
        <v>5.2831998942230385</v>
      </c>
      <c r="C15" s="75" t="e">
        <f>_XLL.PSIMEAN(B15)</f>
        <v>#N/A</v>
      </c>
    </row>
    <row r="16" spans="9:12" ht="15">
      <c r="I16" s="65"/>
      <c r="J16" s="65"/>
      <c r="K16" s="65"/>
      <c r="L16" s="65"/>
    </row>
    <row r="17" spans="3:4" ht="15">
      <c r="C17" s="65" t="e">
        <f>_XLL.PSIPERCENTILE(B15,$J$2)</f>
        <v>#N/A</v>
      </c>
      <c r="D17" s="65">
        <v>11.12400882578538</v>
      </c>
    </row>
    <row r="18" spans="3:12" ht="15">
      <c r="C18" s="74" t="e">
        <f>_XLL.PSIMEANCI(B15,0.95)</f>
        <v>#N/A</v>
      </c>
      <c r="D18" s="38" t="s">
        <v>75</v>
      </c>
      <c r="I18" s="65"/>
      <c r="J18" s="65"/>
      <c r="K18" s="65"/>
      <c r="L18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CSA</cp:lastModifiedBy>
  <dcterms:created xsi:type="dcterms:W3CDTF">2009-04-25T14:21:35Z</dcterms:created>
  <dcterms:modified xsi:type="dcterms:W3CDTF">2009-04-25T18:51:24Z</dcterms:modified>
  <cp:category/>
  <cp:version/>
  <cp:contentType/>
  <cp:contentStatus/>
</cp:coreProperties>
</file>