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15" windowHeight="7365" tabRatio="770" activeTab="0"/>
  </bookViews>
  <sheets>
    <sheet name="8.2" sheetId="1" r:id="rId1"/>
    <sheet name="8.3" sheetId="2" r:id="rId2"/>
    <sheet name="8.4" sheetId="3" r:id="rId3"/>
    <sheet name="8.5" sheetId="4" r:id="rId4"/>
    <sheet name="8.6" sheetId="5" r:id="rId5"/>
    <sheet name="8.7a" sheetId="6" r:id="rId6"/>
    <sheet name="8.7b" sheetId="7" r:id="rId7"/>
    <sheet name="8.7c" sheetId="8" r:id="rId8"/>
    <sheet name="8.7d" sheetId="9" r:id="rId9"/>
    <sheet name="8.7e" sheetId="10" r:id="rId10"/>
  </sheets>
  <definedNames>
    <definedName name="mean" localSheetId="6">'8.7b'!$B$7:$D$9</definedName>
    <definedName name="mean" localSheetId="7">'8.7c'!$B$7:$D$9</definedName>
    <definedName name="param_cuthi" localSheetId="4" hidden="1">2E+30</definedName>
    <definedName name="param_cutlo" localSheetId="4" hidden="1">-2000000000000000000000000000000</definedName>
    <definedName name="param_epstep" localSheetId="4" hidden="1">0.000001</definedName>
    <definedName name="param_extinc" localSheetId="0" hidden="1">0.5</definedName>
    <definedName name="param_extinc" localSheetId="1" hidden="1">0.5</definedName>
    <definedName name="param_extinc" localSheetId="2" hidden="1">0.5</definedName>
    <definedName name="param_extinc" localSheetId="3" hidden="1">0.5</definedName>
    <definedName name="param_iisbnd" localSheetId="0" hidden="1">0</definedName>
    <definedName name="param_iisbnd" localSheetId="1" hidden="1">0</definedName>
    <definedName name="param_iisbnd" localSheetId="2" hidden="1">0</definedName>
    <definedName name="param_iisbnd" localSheetId="3" hidden="1">0</definedName>
    <definedName name="param_iisbnd" localSheetId="4" hidden="1">0</definedName>
    <definedName name="param_nsfeas" localSheetId="0" hidden="1">0</definedName>
    <definedName name="param_nsfeas" localSheetId="1" hidden="1">0</definedName>
    <definedName name="param_nsfeas" localSheetId="2" hidden="1">0</definedName>
    <definedName name="param_nsfeas" localSheetId="3" hidden="1">0</definedName>
    <definedName name="run" localSheetId="6">'8.7b'!$B$4:$D$4</definedName>
    <definedName name="run" localSheetId="7">'8.7c'!$B$4:$D$4</definedName>
    <definedName name="solver_adj" localSheetId="0" hidden="1">'8.2'!$B$8:$F$8</definedName>
    <definedName name="solver_adj" localSheetId="1" hidden="1">'8.3'!$B$9:$F$9</definedName>
    <definedName name="solver_adj" localSheetId="2" hidden="1">'8.4'!$B$7:$J$7</definedName>
    <definedName name="solver_adj" localSheetId="3" hidden="1">'8.5'!$B$7:$I$7</definedName>
    <definedName name="solver_adj" localSheetId="4" hidden="1">'8.6'!$B$9:$E$9</definedName>
    <definedName name="solver_adj1" localSheetId="0" hidden="1">'8.2'!$B$22:$F$22</definedName>
    <definedName name="solver_adj1" localSheetId="1" hidden="1">'8.3'!#REF!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c1" localSheetId="0" hidden="1">0</definedName>
    <definedName name="solver_chc1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2" localSheetId="0" hidden="1">0</definedName>
    <definedName name="solver_chc2" localSheetId="1" hidden="1">0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p1" localSheetId="0" hidden="1">0</definedName>
    <definedName name="solver_chp1" localSheetId="1" hidden="1">0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2" localSheetId="0" hidden="1">0</definedName>
    <definedName name="solver_chp2" localSheetId="1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ir1" localSheetId="0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2" localSheetId="0" hidden="1">1</definedName>
    <definedName name="solver_cir2" localSheetId="1" hidden="1">1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1" localSheetId="0" hidden="1">" "</definedName>
    <definedName name="solver_con1" localSheetId="1" hidden="1">" "</definedName>
    <definedName name="solver_con1" localSheetId="2" hidden="1">" "</definedName>
    <definedName name="solver_con1" localSheetId="3" hidden="1">" "</definedName>
    <definedName name="solver_con1" localSheetId="4" hidden="1">" "</definedName>
    <definedName name="solver_con2" localSheetId="0" hidden="1">" "</definedName>
    <definedName name="solver_con2" localSheetId="1" hidden="1">" "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ia" localSheetId="0" hidden="1">5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rv" localSheetId="4" hidden="1">1</definedName>
    <definedName name="solver_eng" localSheetId="0" hidden="1">3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ng" localSheetId="4" hidden="1">1</definedName>
    <definedName name="solver_est" localSheetId="4" hidden="1">1</definedName>
    <definedName name="solver_fns" localSheetId="0" hidden="1">0</definedName>
    <definedName name="solver_fns" localSheetId="1" hidden="1">0</definedName>
    <definedName name="solver_fns" localSheetId="2" hidden="1">0</definedName>
    <definedName name="solver_fns" localSheetId="3" hidden="1">0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nt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kiv" localSheetId="4" hidden="1">2E+30</definedName>
    <definedName name="solver_lhs_ob1" localSheetId="0" hidden="1">0</definedName>
    <definedName name="solver_lhs_ob1" localSheetId="1" hidden="1">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2" localSheetId="0" hidden="1">0</definedName>
    <definedName name="solver_lhs_ob2" localSheetId="1" hidden="1">0</definedName>
    <definedName name="solver_lhs1" localSheetId="0" hidden="1">'8.2'!$B$8:$F$8</definedName>
    <definedName name="solver_lhs1" localSheetId="1" hidden="1">'8.3'!$B$9:$F$9</definedName>
    <definedName name="solver_lhs1" localSheetId="2" hidden="1">'8.4'!$B$7:$J$7</definedName>
    <definedName name="solver_lhs1" localSheetId="3" hidden="1">'8.5'!$B$7:$I$7</definedName>
    <definedName name="solver_lhs1" localSheetId="4" hidden="1">'8.6'!$B$9:$E$9</definedName>
    <definedName name="solver_lhs2" localSheetId="0" hidden="1">'8.2'!$B$22:$F$22</definedName>
    <definedName name="solver_lhs2" localSheetId="1" hidden="1">'8.3'!#REF!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oc" localSheetId="0" hidden="1">4</definedName>
    <definedName name="solver_loc" localSheetId="1" hidden="1">4</definedName>
    <definedName name="solver_loc" localSheetId="2" hidden="1">4</definedName>
    <definedName name="solver_loc" localSheetId="3" hidden="1">4</definedName>
    <definedName name="solver_lva" localSheetId="4" hidden="1">0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0" hidden="1">10</definedName>
    <definedName name="solver_mni" localSheetId="1" hidden="1">10</definedName>
    <definedName name="solver_mni" localSheetId="2" hidden="1">10</definedName>
    <definedName name="solver_mni" localSheetId="3" hidden="1">10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4" hidden="1">0</definedName>
    <definedName name="solver_neg" localSheetId="0" hidden="1">0</definedName>
    <definedName name="solver_neg" localSheetId="1" hidden="1">0</definedName>
    <definedName name="solver_neg" localSheetId="2" hidden="1">0</definedName>
    <definedName name="solver_neg" localSheetId="3" hidden="1">0</definedName>
    <definedName name="solver_neg" localSheetId="4" hidden="1">0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tr" localSheetId="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i" hidden="1">1000</definedName>
    <definedName name="solver_num" localSheetId="0" hidden="1">2</definedName>
    <definedName name="solver_num" localSheetId="1" hidden="1">2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wt" localSheetId="4" hidden="1">1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pt" localSheetId="0" hidden="1">'8.2'!$G$28</definedName>
    <definedName name="solver_opt" localSheetId="1" hidden="1">'8.3'!#REF!</definedName>
    <definedName name="solver_opt" localSheetId="2" hidden="1">'8.4'!$K$9</definedName>
    <definedName name="solver_opt" localSheetId="3" hidden="1">'8.5'!$J$9</definedName>
    <definedName name="solver_opt" localSheetId="4" hidden="1">'8.6'!$G$10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el1" localSheetId="0" hidden="1">6</definedName>
    <definedName name="solver_rel1" localSheetId="1" hidden="1">6</definedName>
    <definedName name="solver_rel1" localSheetId="2" hidden="1">6</definedName>
    <definedName name="solver_rel1" localSheetId="3" hidden="1">6</definedName>
    <definedName name="solver_rel1" localSheetId="4" hidden="1">6</definedName>
    <definedName name="solver_rel2" localSheetId="0" hidden="1">6</definedName>
    <definedName name="solver_rel2" localSheetId="1" hidden="1">6</definedName>
    <definedName name="solver_rep" localSheetId="0" hidden="1">0</definedName>
    <definedName name="solver_rep" localSheetId="1" hidden="1">0</definedName>
    <definedName name="solver_rep" localSheetId="2" hidden="1">0</definedName>
    <definedName name="solver_rep" localSheetId="3" hidden="1">0</definedName>
    <definedName name="solver_rep" localSheetId="4" hidden="1">0</definedName>
    <definedName name="solver_rhs1" localSheetId="0" hidden="1">alldifferent</definedName>
    <definedName name="solver_rhs1" localSheetId="1" hidden="1">alldifferent</definedName>
    <definedName name="solver_rhs1" localSheetId="2" hidden="1">alldifferent</definedName>
    <definedName name="solver_rhs1" localSheetId="3" hidden="1">alldifferent</definedName>
    <definedName name="solver_rhs1" localSheetId="4" hidden="1">alldifferent</definedName>
    <definedName name="solver_rhs2" localSheetId="0" hidden="1">alldifferent</definedName>
    <definedName name="solver_rhs2" localSheetId="1" hidden="1">alldifferent</definedName>
    <definedName name="solver_rlx" localSheetId="0" hidden="1">0</definedName>
    <definedName name="solver_rlx" localSheetId="1" hidden="1">0</definedName>
    <definedName name="solver_rlx" localSheetId="2" hidden="1">0</definedName>
    <definedName name="solver_rlx" localSheetId="3" hidden="1">0</definedName>
    <definedName name="solver_rlx" localSheetId="4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mp" hidden="1">1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xc1" localSheetId="0" hidden="1">0</definedName>
    <definedName name="solver_rxc1" localSheetId="1" hidden="1">0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2" localSheetId="0" hidden="1">1</definedName>
    <definedName name="solver_rxc2" localSheetId="1" hidden="1">1</definedName>
    <definedName name="solver_rxv" localSheetId="0" hidden="1">0</definedName>
    <definedName name="solver_rxv" localSheetId="1" hidden="1">0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1" localSheetId="0" hidden="1">1</definedName>
    <definedName name="solver_rxv1" localSheetId="1" hidden="1">1</definedName>
    <definedName name="solver_scl" localSheetId="0" hidden="1">0</definedName>
    <definedName name="solver_scl" localSheetId="1" hidden="1">0</definedName>
    <definedName name="solver_scl" localSheetId="2" hidden="1">0</definedName>
    <definedName name="solver_scl" localSheetId="3" hidden="1">0</definedName>
    <definedName name="solver_scl" localSheetId="4" hidden="1">0</definedName>
    <definedName name="solver_seed" hidden="1">0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ho" localSheetId="0" hidden="1">0</definedName>
    <definedName name="solver_sho" localSheetId="1" hidden="1">0</definedName>
    <definedName name="solver_sho" localSheetId="2" hidden="1">0</definedName>
    <definedName name="solver_sho" localSheetId="3" hidden="1">0</definedName>
    <definedName name="solver_sho" localSheetId="4" hidden="1">0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sz" localSheetId="0" hidden="1">50</definedName>
    <definedName name="solver_ssz" localSheetId="1" hidden="1">50</definedName>
    <definedName name="solver_ssz" localSheetId="2" hidden="1">50</definedName>
    <definedName name="solver_ssz" localSheetId="3" hidden="1">50</definedName>
    <definedName name="solver_ssz" localSheetId="4" hidden="1">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ms" localSheetId="4" hidden="1">0</definedName>
    <definedName name="solver_tol" localSheetId="0" hidden="1">0</definedName>
    <definedName name="solver_tol" localSheetId="1" hidden="1">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1" localSheetId="0" hidden="1">" "</definedName>
    <definedName name="solver_var1" localSheetId="1" hidden="1">" "</definedName>
    <definedName name="solver_ver" localSheetId="0" hidden="1">9</definedName>
    <definedName name="solver_ver" localSheetId="1" hidden="1">9</definedName>
    <definedName name="solver_ver" localSheetId="2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7" hidden="1">9</definedName>
    <definedName name="solver_ver" localSheetId="8" hidden="1">9</definedName>
    <definedName name="solver_ver" localSheetId="9" hidden="1">9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1" localSheetId="0" hidden="1">1</definedName>
    <definedName name="solver_vir1" localSheetId="1" hidden="1">1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1" localSheetId="0" hidden="1">0</definedName>
    <definedName name="solver_vst1" localSheetId="1" hidden="1">0</definedName>
    <definedName name="StanDev" localSheetId="6">'8.7b'!$I$7:$K$9</definedName>
    <definedName name="StanDev" localSheetId="7">'8.7c'!$I$7:$K$9</definedName>
  </definedNames>
  <calcPr fullCalcOnLoad="1"/>
</workbook>
</file>

<file path=xl/sharedStrings.xml><?xml version="1.0" encoding="utf-8"?>
<sst xmlns="http://schemas.openxmlformats.org/spreadsheetml/2006/main" count="203" uniqueCount="84">
  <si>
    <t>job j</t>
  </si>
  <si>
    <t>release date rj</t>
  </si>
  <si>
    <t>processing time pj</t>
  </si>
  <si>
    <t>Example 8.2</t>
  </si>
  <si>
    <t>Sequence</t>
  </si>
  <si>
    <t>delivery</t>
  </si>
  <si>
    <t xml:space="preserve">completion </t>
  </si>
  <si>
    <t xml:space="preserve">start </t>
  </si>
  <si>
    <t>Reversed Problem</t>
  </si>
  <si>
    <t>Example 8.3</t>
  </si>
  <si>
    <t>delivery time qj</t>
  </si>
  <si>
    <t>due date dj</t>
  </si>
  <si>
    <t>lateness</t>
  </si>
  <si>
    <t>Example 8.4</t>
  </si>
  <si>
    <t>predecessor</t>
  </si>
  <si>
    <t>processing time</t>
  </si>
  <si>
    <t>direct precedence</t>
  </si>
  <si>
    <t>seq position</t>
  </si>
  <si>
    <t xml:space="preserve">penalty </t>
  </si>
  <si>
    <t>3,6,7</t>
  </si>
  <si>
    <t>4,5</t>
  </si>
  <si>
    <t>Example 8.5</t>
  </si>
  <si>
    <t>Constraint penalties</t>
  </si>
  <si>
    <t>Example 8.6</t>
  </si>
  <si>
    <t>Distances</t>
  </si>
  <si>
    <t>Distance</t>
  </si>
  <si>
    <t>Job</t>
  </si>
  <si>
    <t>alpha</t>
  </si>
  <si>
    <t>gamma</t>
  </si>
  <si>
    <t>Run time</t>
  </si>
  <si>
    <t>beta</t>
  </si>
  <si>
    <t>C.F.</t>
  </si>
  <si>
    <t>Setup</t>
  </si>
  <si>
    <t>Mean</t>
  </si>
  <si>
    <t>StanDev</t>
  </si>
  <si>
    <t>d*</t>
  </si>
  <si>
    <r>
      <t>m + gs</t>
    </r>
    <r>
      <rPr>
        <sz val="11"/>
        <color theme="1"/>
        <rFont val="Calibri"/>
        <family val="2"/>
      </rPr>
      <t>(phi)</t>
    </r>
  </si>
  <si>
    <r>
      <t>(</t>
    </r>
    <r>
      <rPr>
        <sz val="10"/>
        <rFont val="Symbol"/>
        <family val="1"/>
      </rPr>
      <t>a</t>
    </r>
    <r>
      <rPr>
        <sz val="11"/>
        <color theme="1"/>
        <rFont val="Calibri"/>
        <family val="2"/>
      </rPr>
      <t>+</t>
    </r>
    <r>
      <rPr>
        <sz val="10"/>
        <rFont val="Symbol"/>
        <family val="1"/>
      </rPr>
      <t>b</t>
    </r>
    <r>
      <rPr>
        <sz val="11"/>
        <color theme="1"/>
        <rFont val="Calibri"/>
        <family val="2"/>
      </rPr>
      <t>)</t>
    </r>
    <r>
      <rPr>
        <sz val="10"/>
        <rFont val="Symbol"/>
        <family val="1"/>
      </rPr>
      <t>s</t>
    </r>
    <r>
      <rPr>
        <sz val="11"/>
        <color theme="1"/>
        <rFont val="Calibri"/>
        <family val="2"/>
      </rPr>
      <t>(phi)</t>
    </r>
  </si>
  <si>
    <t>Example 8.7</t>
  </si>
  <si>
    <t>z value</t>
  </si>
  <si>
    <t>phi value</t>
  </si>
  <si>
    <t>Run</t>
  </si>
  <si>
    <t>mean</t>
  </si>
  <si>
    <t>S.D.</t>
  </si>
  <si>
    <t>cum</t>
  </si>
  <si>
    <t>SD cum</t>
  </si>
  <si>
    <t>C mean</t>
  </si>
  <si>
    <t>Cvar</t>
  </si>
  <si>
    <t>k-value</t>
  </si>
  <si>
    <t>Sequence 1-2-3-1</t>
  </si>
  <si>
    <t>Event</t>
  </si>
  <si>
    <t>Run 1</t>
  </si>
  <si>
    <t>Setup 2</t>
  </si>
  <si>
    <t>Run 2</t>
  </si>
  <si>
    <t>Setup 3</t>
  </si>
  <si>
    <t>Run 3</t>
  </si>
  <si>
    <t>Mean time</t>
  </si>
  <si>
    <t>Variance</t>
  </si>
  <si>
    <t>Mean completion</t>
  </si>
  <si>
    <t>Cumulative variance</t>
  </si>
  <si>
    <t>Due date</t>
  </si>
  <si>
    <t>Sequence 1-3-2-1</t>
  </si>
  <si>
    <t>Gamma</t>
  </si>
  <si>
    <t>Ratio</t>
  </si>
  <si>
    <t>phi(k)</t>
  </si>
  <si>
    <t>Objective</t>
  </si>
  <si>
    <t>difference</t>
  </si>
  <si>
    <t>Service level</t>
  </si>
  <si>
    <t>z-value</t>
  </si>
  <si>
    <t>Table 8.8</t>
  </si>
  <si>
    <t>Table 8.9</t>
  </si>
  <si>
    <t>Set due dates to minimize expected cost</t>
  </si>
  <si>
    <t>Set due dates to meet service-level target</t>
  </si>
  <si>
    <t>from 8.7b</t>
  </si>
  <si>
    <t>from 8.7c</t>
  </si>
  <si>
    <t>from 8.7b,d</t>
  </si>
  <si>
    <t>from 8.7c,e</t>
  </si>
  <si>
    <r>
      <t>m + gs</t>
    </r>
    <r>
      <rPr>
        <sz val="11"/>
        <color indexed="8"/>
        <rFont val="Calibri"/>
        <family val="2"/>
      </rPr>
      <t>(phi)</t>
    </r>
  </si>
  <si>
    <r>
      <t>(</t>
    </r>
    <r>
      <rPr>
        <sz val="11"/>
        <rFont val="Calibri"/>
        <family val="2"/>
      </rPr>
      <t>a</t>
    </r>
    <r>
      <rPr>
        <sz val="11"/>
        <color indexed="8"/>
        <rFont val="Calibri"/>
        <family val="2"/>
      </rPr>
      <t>+</t>
    </r>
    <r>
      <rPr>
        <sz val="11"/>
        <rFont val="Calibri"/>
        <family val="2"/>
      </rPr>
      <t>b</t>
    </r>
    <r>
      <rPr>
        <sz val="11"/>
        <color indexed="8"/>
        <rFont val="Calibri"/>
        <family val="2"/>
      </rPr>
      <t>)</t>
    </r>
    <r>
      <rPr>
        <sz val="11"/>
        <rFont val="Calibri"/>
        <family val="2"/>
      </rPr>
      <t>s</t>
    </r>
    <r>
      <rPr>
        <sz val="11"/>
        <color indexed="8"/>
        <rFont val="Calibri"/>
        <family val="2"/>
      </rPr>
      <t>(phi)</t>
    </r>
  </si>
  <si>
    <t>Transforming the HBT problem into the Lmax problem</t>
  </si>
  <si>
    <t>from row 5</t>
  </si>
  <si>
    <t>from row 4</t>
  </si>
  <si>
    <t>from row 6</t>
  </si>
  <si>
    <t>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</si>
</sst>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mbol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36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2" fillId="0" borderId="10" xfId="0" applyFont="1" applyBorder="1" applyAlignment="1">
      <alignment/>
    </xf>
    <xf numFmtId="166" fontId="22" fillId="0" borderId="12" xfId="57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9" fontId="3" fillId="0" borderId="0" xfId="57" applyFont="1" applyBorder="1" applyAlignment="1">
      <alignment/>
    </xf>
    <xf numFmtId="168" fontId="3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167" fontId="3" fillId="0" borderId="21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right"/>
    </xf>
    <xf numFmtId="9" fontId="40" fillId="0" borderId="13" xfId="57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5" fillId="0" borderId="0" xfId="0" applyFont="1" applyAlignment="1">
      <alignment/>
    </xf>
    <xf numFmtId="0" fontId="3" fillId="37" borderId="0" xfId="0" applyFont="1" applyFill="1" applyAlignment="1">
      <alignment/>
    </xf>
    <xf numFmtId="168" fontId="2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8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7.8515625" style="0" customWidth="1"/>
    <col min="2" max="8" width="7.7109375" style="0" customWidth="1"/>
  </cols>
  <sheetData>
    <row r="1" ht="15">
      <c r="A1" s="5" t="s">
        <v>3</v>
      </c>
    </row>
    <row r="3" spans="1:6" ht="15">
      <c r="A3" t="s">
        <v>0</v>
      </c>
      <c r="B3" s="18">
        <v>1</v>
      </c>
      <c r="C3" s="19">
        <v>2</v>
      </c>
      <c r="D3" s="19">
        <v>3</v>
      </c>
      <c r="E3" s="19">
        <v>4</v>
      </c>
      <c r="F3" s="20">
        <v>5</v>
      </c>
    </row>
    <row r="4" spans="1:6" ht="15">
      <c r="A4" t="s">
        <v>1</v>
      </c>
      <c r="B4" s="12">
        <v>0</v>
      </c>
      <c r="C4" s="13">
        <v>2</v>
      </c>
      <c r="D4" s="13">
        <v>3</v>
      </c>
      <c r="E4" s="13">
        <v>0</v>
      </c>
      <c r="F4" s="14">
        <v>6</v>
      </c>
    </row>
    <row r="5" spans="1:6" ht="15">
      <c r="A5" t="s">
        <v>2</v>
      </c>
      <c r="B5" s="12">
        <v>2</v>
      </c>
      <c r="C5" s="13">
        <v>1</v>
      </c>
      <c r="D5" s="13">
        <v>2</v>
      </c>
      <c r="E5" s="13">
        <v>3</v>
      </c>
      <c r="F5" s="14">
        <v>2</v>
      </c>
    </row>
    <row r="6" spans="1:6" ht="15">
      <c r="A6" t="s">
        <v>10</v>
      </c>
      <c r="B6" s="15">
        <v>5</v>
      </c>
      <c r="C6" s="16">
        <v>2</v>
      </c>
      <c r="D6" s="16">
        <v>6</v>
      </c>
      <c r="E6" s="16">
        <v>3</v>
      </c>
      <c r="F6" s="17">
        <v>1</v>
      </c>
    </row>
    <row r="8" spans="1:6" ht="15">
      <c r="A8" t="s">
        <v>4</v>
      </c>
      <c r="B8" s="1">
        <v>1</v>
      </c>
      <c r="C8" s="2">
        <v>4</v>
      </c>
      <c r="D8" s="2">
        <v>3</v>
      </c>
      <c r="E8" s="2">
        <v>2</v>
      </c>
      <c r="F8" s="3">
        <v>5</v>
      </c>
    </row>
    <row r="9" spans="1:6" ht="15">
      <c r="A9" t="s">
        <v>1</v>
      </c>
      <c r="B9">
        <f>INDEX($B4:$F4,B$8)</f>
        <v>0</v>
      </c>
      <c r="C9">
        <f aca="true" t="shared" si="0" ref="C9:F11">INDEX($B4:$F4,C$8)</f>
        <v>0</v>
      </c>
      <c r="D9">
        <f t="shared" si="0"/>
        <v>3</v>
      </c>
      <c r="E9">
        <f t="shared" si="0"/>
        <v>2</v>
      </c>
      <c r="F9">
        <f t="shared" si="0"/>
        <v>6</v>
      </c>
    </row>
    <row r="10" spans="1:6" ht="15">
      <c r="A10" t="s">
        <v>2</v>
      </c>
      <c r="B10">
        <f>INDEX($B5:$F5,B$8)</f>
        <v>2</v>
      </c>
      <c r="C10">
        <f t="shared" si="0"/>
        <v>3</v>
      </c>
      <c r="D10">
        <f t="shared" si="0"/>
        <v>2</v>
      </c>
      <c r="E10">
        <f t="shared" si="0"/>
        <v>1</v>
      </c>
      <c r="F10">
        <f t="shared" si="0"/>
        <v>2</v>
      </c>
    </row>
    <row r="11" spans="1:6" ht="15">
      <c r="A11" t="s">
        <v>10</v>
      </c>
      <c r="B11">
        <f>INDEX($B6:$F6,B$8)</f>
        <v>5</v>
      </c>
      <c r="C11">
        <f t="shared" si="0"/>
        <v>3</v>
      </c>
      <c r="D11">
        <f t="shared" si="0"/>
        <v>6</v>
      </c>
      <c r="E11">
        <f t="shared" si="0"/>
        <v>2</v>
      </c>
      <c r="F11">
        <f t="shared" si="0"/>
        <v>1</v>
      </c>
    </row>
    <row r="12" spans="1:6" ht="15">
      <c r="A12" t="s">
        <v>7</v>
      </c>
      <c r="B12">
        <f>MAX(0,B9)</f>
        <v>0</v>
      </c>
      <c r="C12">
        <f>MAX(C9,B13)</f>
        <v>2</v>
      </c>
      <c r="D12">
        <f>MAX(D9,C13)</f>
        <v>5</v>
      </c>
      <c r="E12">
        <f>MAX(E9,D13)</f>
        <v>7</v>
      </c>
      <c r="F12">
        <f>MAX(F9,E13)</f>
        <v>8</v>
      </c>
    </row>
    <row r="13" spans="1:6" ht="15">
      <c r="A13" t="s">
        <v>6</v>
      </c>
      <c r="B13">
        <f aca="true" t="shared" si="1" ref="B13:F14">B12+B10</f>
        <v>2</v>
      </c>
      <c r="C13">
        <f t="shared" si="1"/>
        <v>5</v>
      </c>
      <c r="D13">
        <f t="shared" si="1"/>
        <v>7</v>
      </c>
      <c r="E13">
        <f t="shared" si="1"/>
        <v>8</v>
      </c>
      <c r="F13">
        <f t="shared" si="1"/>
        <v>10</v>
      </c>
    </row>
    <row r="14" spans="1:7" ht="15">
      <c r="A14" t="s">
        <v>5</v>
      </c>
      <c r="B14">
        <f t="shared" si="1"/>
        <v>7</v>
      </c>
      <c r="C14">
        <f t="shared" si="1"/>
        <v>8</v>
      </c>
      <c r="D14">
        <f t="shared" si="1"/>
        <v>13</v>
      </c>
      <c r="E14">
        <f t="shared" si="1"/>
        <v>10</v>
      </c>
      <c r="F14">
        <f t="shared" si="1"/>
        <v>11</v>
      </c>
      <c r="G14" s="4">
        <f>MAX(B14:F14)</f>
        <v>13</v>
      </c>
    </row>
    <row r="16" ht="15">
      <c r="A16" s="6" t="s">
        <v>8</v>
      </c>
    </row>
    <row r="17" spans="1:6" ht="15">
      <c r="A17" t="s">
        <v>0</v>
      </c>
      <c r="B17" s="18">
        <v>1</v>
      </c>
      <c r="C17" s="19">
        <v>2</v>
      </c>
      <c r="D17" s="19">
        <v>3</v>
      </c>
      <c r="E17" s="19">
        <v>4</v>
      </c>
      <c r="F17" s="20">
        <v>5</v>
      </c>
    </row>
    <row r="18" spans="1:7" ht="15">
      <c r="A18" t="s">
        <v>1</v>
      </c>
      <c r="B18" s="12">
        <v>5</v>
      </c>
      <c r="C18" s="13">
        <v>2</v>
      </c>
      <c r="D18" s="13">
        <v>6</v>
      </c>
      <c r="E18" s="13">
        <v>3</v>
      </c>
      <c r="F18" s="14">
        <v>1</v>
      </c>
      <c r="G18" s="30" t="s">
        <v>82</v>
      </c>
    </row>
    <row r="19" spans="1:7" ht="15">
      <c r="A19" t="s">
        <v>2</v>
      </c>
      <c r="B19" s="12">
        <v>2</v>
      </c>
      <c r="C19" s="13">
        <v>1</v>
      </c>
      <c r="D19" s="13">
        <v>2</v>
      </c>
      <c r="E19" s="13">
        <v>3</v>
      </c>
      <c r="F19" s="14">
        <v>2</v>
      </c>
      <c r="G19" s="30" t="s">
        <v>80</v>
      </c>
    </row>
    <row r="20" spans="1:7" ht="15">
      <c r="A20" t="s">
        <v>10</v>
      </c>
      <c r="B20" s="15">
        <v>0</v>
      </c>
      <c r="C20" s="16">
        <v>2</v>
      </c>
      <c r="D20" s="16">
        <v>3</v>
      </c>
      <c r="E20" s="16">
        <v>0</v>
      </c>
      <c r="F20" s="17">
        <v>6</v>
      </c>
      <c r="G20" s="30" t="s">
        <v>81</v>
      </c>
    </row>
    <row r="22" spans="1:6" ht="15">
      <c r="A22" t="s">
        <v>4</v>
      </c>
      <c r="B22" s="1">
        <v>5</v>
      </c>
      <c r="C22" s="2">
        <v>2</v>
      </c>
      <c r="D22" s="2">
        <v>3</v>
      </c>
      <c r="E22" s="2">
        <v>4</v>
      </c>
      <c r="F22" s="3">
        <v>1</v>
      </c>
    </row>
    <row r="23" spans="1:6" ht="15">
      <c r="A23" t="s">
        <v>1</v>
      </c>
      <c r="B23">
        <f aca="true" t="shared" si="2" ref="B23:F25">INDEX($B18:$F18,B$22)</f>
        <v>1</v>
      </c>
      <c r="C23">
        <f t="shared" si="2"/>
        <v>2</v>
      </c>
      <c r="D23">
        <f t="shared" si="2"/>
        <v>6</v>
      </c>
      <c r="E23">
        <f t="shared" si="2"/>
        <v>3</v>
      </c>
      <c r="F23">
        <f t="shared" si="2"/>
        <v>5</v>
      </c>
    </row>
    <row r="24" spans="1:6" ht="15">
      <c r="A24" t="s">
        <v>2</v>
      </c>
      <c r="B24">
        <f t="shared" si="2"/>
        <v>2</v>
      </c>
      <c r="C24">
        <f t="shared" si="2"/>
        <v>1</v>
      </c>
      <c r="D24">
        <f t="shared" si="2"/>
        <v>2</v>
      </c>
      <c r="E24">
        <f t="shared" si="2"/>
        <v>3</v>
      </c>
      <c r="F24">
        <f t="shared" si="2"/>
        <v>2</v>
      </c>
    </row>
    <row r="25" spans="1:6" ht="15">
      <c r="A25" t="s">
        <v>10</v>
      </c>
      <c r="B25">
        <f t="shared" si="2"/>
        <v>6</v>
      </c>
      <c r="C25">
        <f t="shared" si="2"/>
        <v>2</v>
      </c>
      <c r="D25">
        <f t="shared" si="2"/>
        <v>3</v>
      </c>
      <c r="E25">
        <f t="shared" si="2"/>
        <v>0</v>
      </c>
      <c r="F25">
        <f t="shared" si="2"/>
        <v>0</v>
      </c>
    </row>
    <row r="26" spans="1:6" ht="15">
      <c r="A26" t="s">
        <v>7</v>
      </c>
      <c r="B26">
        <f>MAX(0,B23)</f>
        <v>1</v>
      </c>
      <c r="C26">
        <f>MAX(C23,B27)</f>
        <v>3</v>
      </c>
      <c r="D26">
        <f>MAX(D23,C27)</f>
        <v>6</v>
      </c>
      <c r="E26">
        <f>MAX(E23,D27)</f>
        <v>8</v>
      </c>
      <c r="F26">
        <f>MAX(F23,E27)</f>
        <v>11</v>
      </c>
    </row>
    <row r="27" spans="1:6" ht="15">
      <c r="A27" t="s">
        <v>6</v>
      </c>
      <c r="B27">
        <f aca="true" t="shared" si="3" ref="B27:F28">B26+B24</f>
        <v>3</v>
      </c>
      <c r="C27">
        <f t="shared" si="3"/>
        <v>4</v>
      </c>
      <c r="D27">
        <f t="shared" si="3"/>
        <v>8</v>
      </c>
      <c r="E27">
        <f t="shared" si="3"/>
        <v>11</v>
      </c>
      <c r="F27">
        <f t="shared" si="3"/>
        <v>13</v>
      </c>
    </row>
    <row r="28" spans="1:7" ht="15">
      <c r="A28" t="s">
        <v>5</v>
      </c>
      <c r="B28">
        <f t="shared" si="3"/>
        <v>9</v>
      </c>
      <c r="C28">
        <f t="shared" si="3"/>
        <v>6</v>
      </c>
      <c r="D28">
        <f t="shared" si="3"/>
        <v>11</v>
      </c>
      <c r="E28">
        <f t="shared" si="3"/>
        <v>11</v>
      </c>
      <c r="F28">
        <f t="shared" si="3"/>
        <v>13</v>
      </c>
      <c r="G28" s="4">
        <f>MAX(B28:F28)</f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58" bestFit="1" customWidth="1"/>
    <col min="2" max="16384" width="9.140625" style="58" customWidth="1"/>
  </cols>
  <sheetData>
    <row r="1" spans="1:4" ht="15">
      <c r="A1" s="57" t="s">
        <v>38</v>
      </c>
      <c r="C1" s="34" t="s">
        <v>70</v>
      </c>
      <c r="D1" s="30" t="s">
        <v>71</v>
      </c>
    </row>
    <row r="3" spans="3:8" ht="15">
      <c r="C3" s="71"/>
      <c r="E3" s="72" t="s">
        <v>62</v>
      </c>
      <c r="F3" s="73">
        <v>4</v>
      </c>
      <c r="G3" s="74" t="s">
        <v>63</v>
      </c>
      <c r="H3" s="75">
        <f>(F3-1)/F3</f>
        <v>0.75</v>
      </c>
    </row>
    <row r="4" spans="1:8" ht="15">
      <c r="A4" s="67"/>
      <c r="B4" s="76"/>
      <c r="D4" s="67"/>
      <c r="E4" s="68"/>
      <c r="G4" s="74" t="s">
        <v>48</v>
      </c>
      <c r="H4" s="77">
        <f>NORMSINV((F3-1)/F3)</f>
        <v>0.6744897501960816</v>
      </c>
    </row>
    <row r="5" spans="1:11" ht="15">
      <c r="A5" s="78" t="s">
        <v>49</v>
      </c>
      <c r="G5" s="79" t="s">
        <v>64</v>
      </c>
      <c r="H5" s="80">
        <f>1/(SQRT(2*PI()))*EXP(-(H4^2)/2)</f>
        <v>0.317776572684107</v>
      </c>
      <c r="K5" s="65"/>
    </row>
    <row r="6" spans="1:6" ht="15">
      <c r="A6" s="58" t="s">
        <v>50</v>
      </c>
      <c r="B6" s="62" t="s">
        <v>51</v>
      </c>
      <c r="C6" s="62" t="s">
        <v>52</v>
      </c>
      <c r="D6" s="62" t="s">
        <v>53</v>
      </c>
      <c r="E6" s="62" t="s">
        <v>54</v>
      </c>
      <c r="F6" s="62" t="s">
        <v>55</v>
      </c>
    </row>
    <row r="7" spans="1:6" ht="15">
      <c r="A7" s="58" t="s">
        <v>56</v>
      </c>
      <c r="B7" s="58">
        <v>1</v>
      </c>
      <c r="C7" s="58">
        <v>40</v>
      </c>
      <c r="D7" s="58">
        <v>1</v>
      </c>
      <c r="E7" s="58">
        <v>60</v>
      </c>
      <c r="F7" s="58">
        <v>1</v>
      </c>
    </row>
    <row r="8" spans="1:6" ht="15">
      <c r="A8" s="58" t="s">
        <v>57</v>
      </c>
      <c r="B8" s="58">
        <v>0</v>
      </c>
      <c r="C8" s="58">
        <v>36</v>
      </c>
      <c r="D8" s="58">
        <v>0</v>
      </c>
      <c r="E8" s="58">
        <v>64</v>
      </c>
      <c r="F8" s="58">
        <v>0</v>
      </c>
    </row>
    <row r="9" spans="1:6" ht="15">
      <c r="A9" s="58" t="s">
        <v>58</v>
      </c>
      <c r="B9" s="58">
        <f>B7</f>
        <v>1</v>
      </c>
      <c r="C9" s="58">
        <f>B9+C7</f>
        <v>41</v>
      </c>
      <c r="D9" s="58">
        <f>C9+D7</f>
        <v>42</v>
      </c>
      <c r="E9" s="58">
        <f>D9+E7</f>
        <v>102</v>
      </c>
      <c r="F9" s="81">
        <f>E9+F7</f>
        <v>103</v>
      </c>
    </row>
    <row r="10" spans="1:6" ht="15">
      <c r="A10" s="58" t="s">
        <v>59</v>
      </c>
      <c r="C10" s="58">
        <f>C8</f>
        <v>36</v>
      </c>
      <c r="D10" s="58">
        <f>C10+D8</f>
        <v>36</v>
      </c>
      <c r="E10" s="58">
        <f>D10+E8</f>
        <v>100</v>
      </c>
      <c r="F10" s="82">
        <f>E10+F8</f>
        <v>100</v>
      </c>
    </row>
    <row r="11" spans="2:6" ht="15">
      <c r="B11" s="58" t="s">
        <v>60</v>
      </c>
      <c r="C11" s="69">
        <f>F9+$H$4*SQRT(F10)</f>
        <v>109.74489750196082</v>
      </c>
      <c r="D11" s="65"/>
      <c r="E11" s="65" t="s">
        <v>65</v>
      </c>
      <c r="F11" s="66">
        <f>F9+$F$3*SQRT(F10)*$H$5</f>
        <v>115.71106290736428</v>
      </c>
    </row>
    <row r="13" ht="15">
      <c r="A13" s="78" t="s">
        <v>61</v>
      </c>
    </row>
    <row r="14" spans="1:6" ht="15">
      <c r="A14" s="58" t="s">
        <v>50</v>
      </c>
      <c r="B14" s="62" t="s">
        <v>51</v>
      </c>
      <c r="C14" s="62" t="s">
        <v>54</v>
      </c>
      <c r="D14" s="62" t="s">
        <v>55</v>
      </c>
      <c r="E14" s="62" t="s">
        <v>52</v>
      </c>
      <c r="F14" s="62" t="s">
        <v>53</v>
      </c>
    </row>
    <row r="15" spans="1:6" ht="15">
      <c r="A15" s="58" t="s">
        <v>56</v>
      </c>
      <c r="B15" s="58">
        <v>1</v>
      </c>
      <c r="C15" s="58">
        <v>45</v>
      </c>
      <c r="D15" s="58">
        <v>1</v>
      </c>
      <c r="E15" s="58">
        <v>50</v>
      </c>
      <c r="F15" s="58">
        <v>1</v>
      </c>
    </row>
    <row r="16" spans="1:6" ht="15">
      <c r="A16" s="58" t="s">
        <v>57</v>
      </c>
      <c r="B16" s="58">
        <v>0</v>
      </c>
      <c r="C16" s="58">
        <v>81</v>
      </c>
      <c r="D16" s="58">
        <v>0</v>
      </c>
      <c r="E16" s="58">
        <v>144</v>
      </c>
      <c r="F16" s="58">
        <v>0</v>
      </c>
    </row>
    <row r="17" spans="1:6" ht="15">
      <c r="A17" s="58" t="s">
        <v>58</v>
      </c>
      <c r="B17" s="58">
        <f>B15</f>
        <v>1</v>
      </c>
      <c r="C17" s="58">
        <f>B17+C15</f>
        <v>46</v>
      </c>
      <c r="D17" s="58">
        <f>C17+D15</f>
        <v>47</v>
      </c>
      <c r="E17" s="58">
        <f>D17+E15</f>
        <v>97</v>
      </c>
      <c r="F17" s="81">
        <f>E17+F15</f>
        <v>98</v>
      </c>
    </row>
    <row r="18" spans="1:6" ht="15">
      <c r="A18" s="58" t="s">
        <v>59</v>
      </c>
      <c r="C18" s="58">
        <f>C16</f>
        <v>81</v>
      </c>
      <c r="D18" s="58">
        <f>C18+D16</f>
        <v>81</v>
      </c>
      <c r="E18" s="58">
        <f>D18+E16</f>
        <v>225</v>
      </c>
      <c r="F18" s="82">
        <f>E18+F16</f>
        <v>225</v>
      </c>
    </row>
    <row r="19" spans="2:6" ht="15">
      <c r="B19" s="58" t="s">
        <v>60</v>
      </c>
      <c r="C19" s="69">
        <f>F17+$H$4*SQRT(F18)</f>
        <v>108.11734625294122</v>
      </c>
      <c r="D19" s="65"/>
      <c r="E19" s="65" t="s">
        <v>65</v>
      </c>
      <c r="F19" s="66">
        <f>F17+$F$3*SQRT(F18)*$H$5</f>
        <v>117.06659436104641</v>
      </c>
    </row>
    <row r="21" spans="5:6" ht="15">
      <c r="E21" s="83" t="s">
        <v>66</v>
      </c>
      <c r="F21" s="70">
        <f>F11-F19</f>
        <v>-1.3555314536821328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6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7.8515625" style="0" customWidth="1"/>
    <col min="2" max="6" width="7.7109375" style="0" customWidth="1"/>
  </cols>
  <sheetData>
    <row r="1" spans="1:2" ht="15">
      <c r="A1" s="5" t="s">
        <v>9</v>
      </c>
      <c r="B1" s="30" t="s">
        <v>79</v>
      </c>
    </row>
    <row r="3" spans="1:7" ht="15">
      <c r="A3" t="s">
        <v>0</v>
      </c>
      <c r="B3" s="18">
        <v>1</v>
      </c>
      <c r="C3" s="19">
        <v>2</v>
      </c>
      <c r="D3" s="19">
        <v>3</v>
      </c>
      <c r="E3" s="19">
        <v>4</v>
      </c>
      <c r="F3" s="20">
        <v>5</v>
      </c>
      <c r="G3" s="7"/>
    </row>
    <row r="4" spans="1:6" ht="15">
      <c r="A4" t="s">
        <v>1</v>
      </c>
      <c r="B4" s="9">
        <v>0</v>
      </c>
      <c r="C4" s="10">
        <v>2</v>
      </c>
      <c r="D4" s="10">
        <v>3</v>
      </c>
      <c r="E4" s="10">
        <v>0</v>
      </c>
      <c r="F4" s="11">
        <v>6</v>
      </c>
    </row>
    <row r="5" spans="1:7" ht="15">
      <c r="A5" t="s">
        <v>2</v>
      </c>
      <c r="B5" s="12">
        <v>2</v>
      </c>
      <c r="C5" s="13">
        <v>1</v>
      </c>
      <c r="D5" s="13">
        <v>2</v>
      </c>
      <c r="E5" s="13">
        <v>3</v>
      </c>
      <c r="F5" s="14">
        <v>2</v>
      </c>
      <c r="G5" s="103" t="s">
        <v>83</v>
      </c>
    </row>
    <row r="6" spans="1:7" ht="15">
      <c r="A6" t="s">
        <v>11</v>
      </c>
      <c r="B6" s="12">
        <v>6</v>
      </c>
      <c r="C6" s="13">
        <v>9</v>
      </c>
      <c r="D6" s="13">
        <v>5</v>
      </c>
      <c r="E6" s="13">
        <v>8</v>
      </c>
      <c r="F6" s="14">
        <v>10</v>
      </c>
      <c r="G6" s="104">
        <v>11</v>
      </c>
    </row>
    <row r="7" spans="1:6" ht="15">
      <c r="A7" t="s">
        <v>10</v>
      </c>
      <c r="B7" s="15">
        <f>$G$6-B6</f>
        <v>5</v>
      </c>
      <c r="C7" s="16">
        <f>$G$6-C6</f>
        <v>2</v>
      </c>
      <c r="D7" s="16">
        <f>$G$6-D6</f>
        <v>6</v>
      </c>
      <c r="E7" s="16">
        <f>$G$6-E6</f>
        <v>3</v>
      </c>
      <c r="F7" s="17">
        <f>$G$6-F6</f>
        <v>1</v>
      </c>
    </row>
    <row r="9" spans="1:6" ht="15">
      <c r="A9" t="s">
        <v>4</v>
      </c>
      <c r="B9" s="1">
        <v>1</v>
      </c>
      <c r="C9" s="2">
        <v>2</v>
      </c>
      <c r="D9" s="2">
        <v>3</v>
      </c>
      <c r="E9" s="2">
        <v>4</v>
      </c>
      <c r="F9" s="3">
        <v>5</v>
      </c>
    </row>
    <row r="10" spans="1:6" ht="15">
      <c r="A10" t="s">
        <v>1</v>
      </c>
      <c r="B10">
        <f aca="true" t="shared" si="0" ref="B10:F11">INDEX($B4:$F4,B$9)</f>
        <v>0</v>
      </c>
      <c r="C10">
        <f t="shared" si="0"/>
        <v>2</v>
      </c>
      <c r="D10">
        <f t="shared" si="0"/>
        <v>3</v>
      </c>
      <c r="E10">
        <f t="shared" si="0"/>
        <v>0</v>
      </c>
      <c r="F10">
        <f t="shared" si="0"/>
        <v>6</v>
      </c>
    </row>
    <row r="11" spans="1:6" ht="15">
      <c r="A11" t="s">
        <v>2</v>
      </c>
      <c r="B11">
        <f t="shared" si="0"/>
        <v>2</v>
      </c>
      <c r="C11">
        <f t="shared" si="0"/>
        <v>1</v>
      </c>
      <c r="D11">
        <f t="shared" si="0"/>
        <v>2</v>
      </c>
      <c r="E11">
        <f t="shared" si="0"/>
        <v>3</v>
      </c>
      <c r="F11">
        <f t="shared" si="0"/>
        <v>2</v>
      </c>
    </row>
    <row r="12" spans="1:6" ht="15">
      <c r="A12" t="s">
        <v>11</v>
      </c>
      <c r="B12">
        <f>INDEX($B6:$F6,B$9)</f>
        <v>6</v>
      </c>
      <c r="C12" s="7">
        <f>INDEX($B6:$F6,C$9)</f>
        <v>9</v>
      </c>
      <c r="D12" s="7">
        <f>INDEX($B6:$F6,D$9)</f>
        <v>5</v>
      </c>
      <c r="E12" s="7">
        <f>INDEX($B6:$F6,E$9)</f>
        <v>8</v>
      </c>
      <c r="F12" s="7">
        <f>INDEX($B6:$F6,F$9)</f>
        <v>10</v>
      </c>
    </row>
    <row r="13" spans="1:6" ht="15">
      <c r="A13" t="s">
        <v>7</v>
      </c>
      <c r="B13">
        <f>MAX(0,B10)</f>
        <v>0</v>
      </c>
      <c r="C13">
        <f>MAX(C10,B14)</f>
        <v>2</v>
      </c>
      <c r="D13">
        <f>MAX(D10,C14)</f>
        <v>3</v>
      </c>
      <c r="E13">
        <f>MAX(E10,D14)</f>
        <v>5</v>
      </c>
      <c r="F13">
        <f>MAX(F10,E14)</f>
        <v>8</v>
      </c>
    </row>
    <row r="14" spans="1:6" ht="15">
      <c r="A14" t="s">
        <v>6</v>
      </c>
      <c r="B14">
        <f>B13+B11</f>
        <v>2</v>
      </c>
      <c r="C14">
        <f>C13+C11</f>
        <v>3</v>
      </c>
      <c r="D14">
        <f>D13+D11</f>
        <v>5</v>
      </c>
      <c r="E14">
        <f>E13+E11</f>
        <v>8</v>
      </c>
      <c r="F14">
        <f>F13+F11</f>
        <v>10</v>
      </c>
    </row>
    <row r="15" spans="1:7" ht="15">
      <c r="A15" t="s">
        <v>12</v>
      </c>
      <c r="B15">
        <f>B14-B12</f>
        <v>-4</v>
      </c>
      <c r="C15" s="7">
        <f>C14-C12</f>
        <v>-6</v>
      </c>
      <c r="D15" s="7">
        <f>D14-D12</f>
        <v>0</v>
      </c>
      <c r="E15" s="7">
        <f>E14-E12</f>
        <v>0</v>
      </c>
      <c r="F15" s="7">
        <f>F14-F12</f>
        <v>0</v>
      </c>
      <c r="G15" s="4">
        <f>MAX(B15:F15)</f>
        <v>0</v>
      </c>
    </row>
    <row r="16" spans="1:7" ht="15">
      <c r="A16" s="102"/>
      <c r="B16" s="102"/>
      <c r="C16" s="102"/>
      <c r="D16" s="102"/>
      <c r="E16" s="102"/>
      <c r="F16" s="102"/>
      <c r="G16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5"/>
  <sheetViews>
    <sheetView zoomScale="80" zoomScaleNormal="80" zoomScalePageLayoutView="0" workbookViewId="0" topLeftCell="A1">
      <selection activeCell="A2" sqref="A2"/>
    </sheetView>
  </sheetViews>
  <sheetFormatPr defaultColWidth="7.7109375" defaultRowHeight="15"/>
  <cols>
    <col min="1" max="1" width="19.8515625" style="0" bestFit="1" customWidth="1"/>
    <col min="2" max="2" width="7.7109375" style="0" customWidth="1"/>
    <col min="3" max="6" width="7.7109375" style="7" customWidth="1"/>
  </cols>
  <sheetData>
    <row r="1" spans="1:10" ht="15">
      <c r="A1" s="5" t="s">
        <v>13</v>
      </c>
      <c r="B1" s="7"/>
      <c r="G1" s="7"/>
      <c r="H1" s="7"/>
      <c r="I1" s="7"/>
      <c r="J1" s="7"/>
    </row>
    <row r="2" spans="1:10" ht="15">
      <c r="A2" s="7"/>
      <c r="B2" s="7"/>
      <c r="G2" s="7"/>
      <c r="H2" s="7"/>
      <c r="I2" s="7"/>
      <c r="J2" s="7"/>
    </row>
    <row r="3" spans="1:10" ht="15">
      <c r="A3" s="7" t="s">
        <v>0</v>
      </c>
      <c r="B3" s="18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20">
        <v>9</v>
      </c>
    </row>
    <row r="4" spans="1:10" ht="15">
      <c r="A4" s="7" t="s">
        <v>2</v>
      </c>
      <c r="B4" s="18">
        <v>10</v>
      </c>
      <c r="C4" s="19">
        <v>4</v>
      </c>
      <c r="D4" s="19">
        <v>6</v>
      </c>
      <c r="E4" s="22">
        <v>10</v>
      </c>
      <c r="F4" s="22">
        <v>7</v>
      </c>
      <c r="G4" s="19">
        <v>1</v>
      </c>
      <c r="H4" s="19">
        <v>8</v>
      </c>
      <c r="I4" s="19">
        <v>4</v>
      </c>
      <c r="J4" s="20">
        <v>7</v>
      </c>
    </row>
    <row r="5" spans="1:10" ht="15">
      <c r="A5" s="21" t="s">
        <v>14</v>
      </c>
      <c r="C5" s="7">
        <v>1</v>
      </c>
      <c r="D5" s="7">
        <v>2</v>
      </c>
      <c r="G5">
        <v>5</v>
      </c>
      <c r="I5">
        <v>7</v>
      </c>
      <c r="J5">
        <v>8</v>
      </c>
    </row>
    <row r="7" spans="1:10" ht="15">
      <c r="A7" s="7" t="s">
        <v>4</v>
      </c>
      <c r="B7" s="1">
        <v>5</v>
      </c>
      <c r="C7" s="2">
        <v>6</v>
      </c>
      <c r="D7" s="2">
        <v>4</v>
      </c>
      <c r="E7" s="2">
        <v>7</v>
      </c>
      <c r="F7" s="2">
        <v>8</v>
      </c>
      <c r="G7" s="2">
        <v>1</v>
      </c>
      <c r="H7" s="2">
        <v>2</v>
      </c>
      <c r="I7" s="2">
        <v>3</v>
      </c>
      <c r="J7" s="3">
        <v>9</v>
      </c>
    </row>
    <row r="8" spans="1:10" ht="15">
      <c r="A8" s="21" t="s">
        <v>15</v>
      </c>
      <c r="B8" s="18">
        <f>INDEX($B$4:$J$4,B7)</f>
        <v>7</v>
      </c>
      <c r="C8" s="19">
        <v>4</v>
      </c>
      <c r="D8" s="19">
        <v>6</v>
      </c>
      <c r="E8" s="22">
        <v>10</v>
      </c>
      <c r="F8" s="22">
        <v>7</v>
      </c>
      <c r="G8" s="19">
        <v>1</v>
      </c>
      <c r="H8" s="19">
        <v>8</v>
      </c>
      <c r="I8" s="19">
        <v>4</v>
      </c>
      <c r="J8" s="20">
        <v>7</v>
      </c>
    </row>
    <row r="9" spans="1:11" ht="15">
      <c r="A9" s="21" t="s">
        <v>6</v>
      </c>
      <c r="B9">
        <f>B8</f>
        <v>7</v>
      </c>
      <c r="C9" s="7">
        <f>B9+C8</f>
        <v>11</v>
      </c>
      <c r="D9" s="7">
        <f aca="true" t="shared" si="0" ref="D9:J9">C9+D8</f>
        <v>17</v>
      </c>
      <c r="E9" s="7">
        <f t="shared" si="0"/>
        <v>27</v>
      </c>
      <c r="F9" s="7">
        <f t="shared" si="0"/>
        <v>34</v>
      </c>
      <c r="G9" s="7">
        <f t="shared" si="0"/>
        <v>35</v>
      </c>
      <c r="H9" s="7">
        <f t="shared" si="0"/>
        <v>43</v>
      </c>
      <c r="I9" s="7">
        <f t="shared" si="0"/>
        <v>47</v>
      </c>
      <c r="J9" s="7">
        <f t="shared" si="0"/>
        <v>54</v>
      </c>
      <c r="K9" s="4">
        <f>SUM(B9:J9)+K15</f>
        <v>275</v>
      </c>
    </row>
    <row r="10" s="7" customFormat="1" ht="15">
      <c r="A10" s="21"/>
    </row>
    <row r="11" ht="15">
      <c r="A11" s="29" t="s">
        <v>22</v>
      </c>
    </row>
    <row r="12" spans="1:11" ht="15">
      <c r="A12" s="7" t="s">
        <v>16</v>
      </c>
      <c r="B12" s="9">
        <v>1</v>
      </c>
      <c r="C12" s="11">
        <v>2</v>
      </c>
      <c r="D12" s="9">
        <v>2</v>
      </c>
      <c r="E12" s="11">
        <v>3</v>
      </c>
      <c r="F12" s="9">
        <v>5</v>
      </c>
      <c r="G12" s="11">
        <v>6</v>
      </c>
      <c r="H12" s="23">
        <v>7</v>
      </c>
      <c r="I12" s="24">
        <v>8</v>
      </c>
      <c r="J12" s="23">
        <v>8</v>
      </c>
      <c r="K12" s="24">
        <v>9</v>
      </c>
    </row>
    <row r="13" spans="1:11" ht="15">
      <c r="A13" s="21" t="s">
        <v>17</v>
      </c>
      <c r="B13" s="15">
        <f>MATCH(B12,$B$7:$J$7,0)</f>
        <v>6</v>
      </c>
      <c r="C13" s="17">
        <f>MATCH(C12,$B$7:$J$7,0)</f>
        <v>7</v>
      </c>
      <c r="D13" s="15">
        <f>MATCH(D12,$B$7:$J$7,0)</f>
        <v>7</v>
      </c>
      <c r="E13" s="17">
        <f aca="true" t="shared" si="1" ref="E13:K13">MATCH(E12,$B$7:$J$7,0)</f>
        <v>8</v>
      </c>
      <c r="F13" s="15">
        <f t="shared" si="1"/>
        <v>1</v>
      </c>
      <c r="G13" s="17">
        <f t="shared" si="1"/>
        <v>2</v>
      </c>
      <c r="H13" s="15">
        <f t="shared" si="1"/>
        <v>4</v>
      </c>
      <c r="I13" s="17">
        <f t="shared" si="1"/>
        <v>5</v>
      </c>
      <c r="J13" s="15">
        <f t="shared" si="1"/>
        <v>5</v>
      </c>
      <c r="K13" s="17">
        <f t="shared" si="1"/>
        <v>9</v>
      </c>
    </row>
    <row r="14" spans="1:11" ht="15">
      <c r="A14" s="21" t="s">
        <v>18</v>
      </c>
      <c r="C14">
        <f>IF(B13&gt;C13,999,0)</f>
        <v>0</v>
      </c>
      <c r="E14" s="7">
        <f>IF(D13&gt;E13,999,0)</f>
        <v>0</v>
      </c>
      <c r="G14" s="7">
        <f>IF(F13&gt;G13,999,0)</f>
        <v>0</v>
      </c>
      <c r="I14" s="7">
        <f>IF(H13&gt;I13,999,0)</f>
        <v>0</v>
      </c>
      <c r="K14" s="7">
        <f>IF(J13&gt;K13,999,0)</f>
        <v>0</v>
      </c>
    </row>
    <row r="15" ht="15">
      <c r="K15" s="25">
        <f>SUM(B14:K14)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22"/>
  <sheetViews>
    <sheetView zoomScale="80" zoomScaleNormal="80" zoomScalePageLayoutView="0" workbookViewId="0" topLeftCell="A1">
      <selection activeCell="A2" sqref="A2"/>
    </sheetView>
  </sheetViews>
  <sheetFormatPr defaultColWidth="7.7109375" defaultRowHeight="15"/>
  <cols>
    <col min="1" max="1" width="19.421875" style="7" bestFit="1" customWidth="1"/>
    <col min="2" max="16384" width="7.7109375" style="7" customWidth="1"/>
  </cols>
  <sheetData>
    <row r="1" ht="15">
      <c r="A1" s="5" t="s">
        <v>21</v>
      </c>
    </row>
    <row r="3" spans="1:9" ht="15">
      <c r="A3" s="7" t="s">
        <v>0</v>
      </c>
      <c r="B3" s="18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20">
        <v>8</v>
      </c>
    </row>
    <row r="4" spans="1:9" ht="15">
      <c r="A4" s="7" t="s">
        <v>2</v>
      </c>
      <c r="B4" s="18">
        <v>5</v>
      </c>
      <c r="C4" s="19">
        <v>7</v>
      </c>
      <c r="D4" s="19">
        <v>5</v>
      </c>
      <c r="E4" s="22">
        <v>4</v>
      </c>
      <c r="F4" s="22">
        <v>8</v>
      </c>
      <c r="G4" s="19">
        <v>7</v>
      </c>
      <c r="H4" s="19">
        <v>2</v>
      </c>
      <c r="I4" s="20">
        <v>3</v>
      </c>
    </row>
    <row r="5" spans="1:9" ht="15">
      <c r="A5" s="21" t="s">
        <v>14</v>
      </c>
      <c r="C5" s="7">
        <v>1</v>
      </c>
      <c r="D5" s="7">
        <v>2</v>
      </c>
      <c r="E5" s="7">
        <v>1</v>
      </c>
      <c r="F5" s="7">
        <v>1</v>
      </c>
      <c r="G5" s="8" t="s">
        <v>20</v>
      </c>
      <c r="H5" s="8" t="s">
        <v>20</v>
      </c>
      <c r="I5" s="8" t="s">
        <v>19</v>
      </c>
    </row>
    <row r="7" spans="1:9" ht="15">
      <c r="A7" s="7" t="s">
        <v>4</v>
      </c>
      <c r="B7" s="26">
        <v>1</v>
      </c>
      <c r="C7" s="27">
        <v>4</v>
      </c>
      <c r="D7" s="27">
        <v>5</v>
      </c>
      <c r="E7" s="27">
        <v>7</v>
      </c>
      <c r="F7" s="27">
        <v>2</v>
      </c>
      <c r="G7" s="27">
        <v>3</v>
      </c>
      <c r="H7" s="27">
        <v>6</v>
      </c>
      <c r="I7" s="28">
        <v>8</v>
      </c>
    </row>
    <row r="8" spans="1:9" ht="15">
      <c r="A8" s="21" t="s">
        <v>15</v>
      </c>
      <c r="B8" s="18">
        <f>INDEX($B$4:$I$4,B7)</f>
        <v>5</v>
      </c>
      <c r="C8" s="19">
        <f aca="true" t="shared" si="0" ref="C8:I8">INDEX($B$4:$I$4,C7)</f>
        <v>4</v>
      </c>
      <c r="D8" s="19">
        <f t="shared" si="0"/>
        <v>8</v>
      </c>
      <c r="E8" s="19">
        <f t="shared" si="0"/>
        <v>2</v>
      </c>
      <c r="F8" s="19">
        <f t="shared" si="0"/>
        <v>7</v>
      </c>
      <c r="G8" s="19">
        <f t="shared" si="0"/>
        <v>5</v>
      </c>
      <c r="H8" s="19">
        <f t="shared" si="0"/>
        <v>7</v>
      </c>
      <c r="I8" s="20">
        <f t="shared" si="0"/>
        <v>3</v>
      </c>
    </row>
    <row r="9" spans="1:10" ht="15">
      <c r="A9" s="21" t="s">
        <v>6</v>
      </c>
      <c r="B9" s="7">
        <f>B8</f>
        <v>5</v>
      </c>
      <c r="C9" s="7">
        <f aca="true" t="shared" si="1" ref="C9:I9">B9+C8</f>
        <v>9</v>
      </c>
      <c r="D9" s="7">
        <f t="shared" si="1"/>
        <v>17</v>
      </c>
      <c r="E9" s="7">
        <f t="shared" si="1"/>
        <v>19</v>
      </c>
      <c r="F9" s="7">
        <f t="shared" si="1"/>
        <v>26</v>
      </c>
      <c r="G9" s="7">
        <f t="shared" si="1"/>
        <v>31</v>
      </c>
      <c r="H9" s="7">
        <f t="shared" si="1"/>
        <v>38</v>
      </c>
      <c r="I9" s="7">
        <f t="shared" si="1"/>
        <v>41</v>
      </c>
      <c r="J9" s="4">
        <f>SUM(B9:I9)+J14+J18+J22</f>
        <v>186</v>
      </c>
    </row>
    <row r="10" ht="15">
      <c r="A10" s="21"/>
    </row>
    <row r="11" ht="15">
      <c r="A11" s="47" t="s">
        <v>22</v>
      </c>
    </row>
    <row r="12" spans="1:9" ht="15">
      <c r="A12" s="7" t="s">
        <v>16</v>
      </c>
      <c r="B12" s="9">
        <v>1</v>
      </c>
      <c r="C12" s="11">
        <v>2</v>
      </c>
      <c r="D12" s="9">
        <v>2</v>
      </c>
      <c r="E12" s="11">
        <v>3</v>
      </c>
      <c r="F12" s="9">
        <v>3</v>
      </c>
      <c r="G12" s="11">
        <v>8</v>
      </c>
      <c r="H12" s="9">
        <v>5</v>
      </c>
      <c r="I12" s="11">
        <v>6</v>
      </c>
    </row>
    <row r="13" spans="1:9" ht="15">
      <c r="A13" s="21" t="s">
        <v>17</v>
      </c>
      <c r="B13" s="15">
        <f aca="true" t="shared" si="2" ref="B13:I13">MATCH(B12,$B$7:$I$7,0)</f>
        <v>1</v>
      </c>
      <c r="C13" s="17">
        <f t="shared" si="2"/>
        <v>5</v>
      </c>
      <c r="D13" s="15">
        <f t="shared" si="2"/>
        <v>5</v>
      </c>
      <c r="E13" s="17">
        <f t="shared" si="2"/>
        <v>6</v>
      </c>
      <c r="F13" s="15">
        <f t="shared" si="2"/>
        <v>6</v>
      </c>
      <c r="G13" s="17">
        <f t="shared" si="2"/>
        <v>8</v>
      </c>
      <c r="H13" s="15">
        <f t="shared" si="2"/>
        <v>3</v>
      </c>
      <c r="I13" s="17">
        <f t="shared" si="2"/>
        <v>7</v>
      </c>
    </row>
    <row r="14" spans="1:10" ht="15">
      <c r="A14" s="21" t="s">
        <v>18</v>
      </c>
      <c r="C14" s="7">
        <f>IF(B13&gt;C13,999,0)</f>
        <v>0</v>
      </c>
      <c r="E14" s="7">
        <f>IF(D13&gt;E13,999,0)</f>
        <v>0</v>
      </c>
      <c r="G14" s="7">
        <f>IF(F13&gt;G13,999,0)</f>
        <v>0</v>
      </c>
      <c r="I14" s="7">
        <f>IF(H13&gt;I13,999,0)</f>
        <v>0</v>
      </c>
      <c r="J14" s="25">
        <f>SUM(B14:I14)</f>
        <v>0</v>
      </c>
    </row>
    <row r="16" spans="2:9" ht="15">
      <c r="B16" s="9">
        <v>1</v>
      </c>
      <c r="C16" s="11">
        <v>4</v>
      </c>
      <c r="D16" s="9">
        <v>4</v>
      </c>
      <c r="E16" s="11">
        <v>6</v>
      </c>
      <c r="F16" s="9">
        <v>6</v>
      </c>
      <c r="G16" s="11">
        <v>8</v>
      </c>
      <c r="H16" s="9">
        <v>4</v>
      </c>
      <c r="I16" s="11">
        <v>7</v>
      </c>
    </row>
    <row r="17" spans="2:9" ht="15">
      <c r="B17" s="15">
        <f aca="true" t="shared" si="3" ref="B17:I17">MATCH(B16,$B$7:$I$7,0)</f>
        <v>1</v>
      </c>
      <c r="C17" s="17">
        <f t="shared" si="3"/>
        <v>2</v>
      </c>
      <c r="D17" s="15">
        <f t="shared" si="3"/>
        <v>2</v>
      </c>
      <c r="E17" s="17">
        <f t="shared" si="3"/>
        <v>7</v>
      </c>
      <c r="F17" s="15">
        <f t="shared" si="3"/>
        <v>7</v>
      </c>
      <c r="G17" s="17">
        <f t="shared" si="3"/>
        <v>8</v>
      </c>
      <c r="H17" s="15">
        <f t="shared" si="3"/>
        <v>2</v>
      </c>
      <c r="I17" s="17">
        <f t="shared" si="3"/>
        <v>4</v>
      </c>
    </row>
    <row r="18" spans="3:10" ht="15">
      <c r="C18" s="7">
        <f>IF(B17&gt;C17,999,0)</f>
        <v>0</v>
      </c>
      <c r="E18" s="7">
        <f>IF(D17&gt;E17,999,0)</f>
        <v>0</v>
      </c>
      <c r="G18" s="7">
        <f>IF(F17&gt;G17,999,0)</f>
        <v>0</v>
      </c>
      <c r="I18" s="7">
        <f>IF(H17&gt;I17,999,0)</f>
        <v>0</v>
      </c>
      <c r="J18" s="25">
        <f>SUM(B18:I18)</f>
        <v>0</v>
      </c>
    </row>
    <row r="20" spans="2:9" ht="15">
      <c r="B20" s="9">
        <v>1</v>
      </c>
      <c r="C20" s="11">
        <v>5</v>
      </c>
      <c r="D20" s="9">
        <v>5</v>
      </c>
      <c r="E20" s="11">
        <v>7</v>
      </c>
      <c r="F20" s="9">
        <v>7</v>
      </c>
      <c r="G20" s="11">
        <v>8</v>
      </c>
      <c r="H20" s="9"/>
      <c r="I20" s="11"/>
    </row>
    <row r="21" spans="2:9" ht="15">
      <c r="B21" s="15">
        <f aca="true" t="shared" si="4" ref="B21:G21">MATCH(B20,$B$7:$I$7,0)</f>
        <v>1</v>
      </c>
      <c r="C21" s="17">
        <f t="shared" si="4"/>
        <v>3</v>
      </c>
      <c r="D21" s="15">
        <f t="shared" si="4"/>
        <v>3</v>
      </c>
      <c r="E21" s="17">
        <f t="shared" si="4"/>
        <v>4</v>
      </c>
      <c r="F21" s="15">
        <f t="shared" si="4"/>
        <v>4</v>
      </c>
      <c r="G21" s="17">
        <f t="shared" si="4"/>
        <v>8</v>
      </c>
      <c r="H21" s="15"/>
      <c r="I21" s="17"/>
    </row>
    <row r="22" spans="3:10" ht="15">
      <c r="C22" s="7">
        <f>IF(B21&gt;C21,999,0)</f>
        <v>0</v>
      </c>
      <c r="E22" s="7">
        <f>IF(D21&gt;E21,999,0)</f>
        <v>0</v>
      </c>
      <c r="G22" s="7">
        <f>IF(F21&gt;G21,999,0)</f>
        <v>0</v>
      </c>
      <c r="J22" s="25">
        <f>SUM(B22:I22)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10"/>
  <sheetViews>
    <sheetView zoomScalePageLayoutView="0" workbookViewId="0" topLeftCell="A1">
      <selection activeCell="A2" sqref="A2"/>
    </sheetView>
  </sheetViews>
  <sheetFormatPr defaultColWidth="7.7109375" defaultRowHeight="15"/>
  <cols>
    <col min="1" max="1" width="11.57421875" style="0" bestFit="1" customWidth="1"/>
  </cols>
  <sheetData>
    <row r="1" ht="15">
      <c r="A1" s="34" t="s">
        <v>23</v>
      </c>
    </row>
    <row r="3" spans="1:6" ht="15">
      <c r="A3" s="30" t="s">
        <v>24</v>
      </c>
      <c r="C3">
        <v>1</v>
      </c>
      <c r="D3">
        <v>2</v>
      </c>
      <c r="E3">
        <v>3</v>
      </c>
      <c r="F3">
        <v>4</v>
      </c>
    </row>
    <row r="4" spans="2:6" ht="15">
      <c r="B4">
        <v>1</v>
      </c>
      <c r="C4" s="35"/>
      <c r="D4" s="36">
        <v>30</v>
      </c>
      <c r="E4" s="36">
        <v>50</v>
      </c>
      <c r="F4" s="37">
        <v>90</v>
      </c>
    </row>
    <row r="5" spans="2:6" ht="15">
      <c r="B5">
        <v>2</v>
      </c>
      <c r="C5" s="38">
        <v>40</v>
      </c>
      <c r="D5" s="39"/>
      <c r="E5" s="39">
        <v>20</v>
      </c>
      <c r="F5" s="40">
        <v>80</v>
      </c>
    </row>
    <row r="6" spans="2:6" ht="15">
      <c r="B6">
        <v>3</v>
      </c>
      <c r="C6" s="38">
        <v>30</v>
      </c>
      <c r="D6" s="39">
        <v>30</v>
      </c>
      <c r="E6" s="39"/>
      <c r="F6" s="40">
        <v>60</v>
      </c>
    </row>
    <row r="7" spans="2:6" ht="15">
      <c r="B7">
        <v>4</v>
      </c>
      <c r="C7" s="41">
        <v>20</v>
      </c>
      <c r="D7" s="42">
        <v>15</v>
      </c>
      <c r="E7" s="42">
        <v>10</v>
      </c>
      <c r="F7" s="43"/>
    </row>
    <row r="9" spans="1:6" ht="15">
      <c r="A9" s="30" t="s">
        <v>4</v>
      </c>
      <c r="B9" s="31">
        <v>2</v>
      </c>
      <c r="C9" s="32">
        <v>3</v>
      </c>
      <c r="D9" s="32">
        <v>4</v>
      </c>
      <c r="E9" s="33">
        <v>1</v>
      </c>
      <c r="F9" s="45">
        <f>B9</f>
        <v>2</v>
      </c>
    </row>
    <row r="10" spans="1:7" ht="15">
      <c r="A10" s="30" t="s">
        <v>25</v>
      </c>
      <c r="C10">
        <f>INDEX($C$4:$F$7,B9,C9)</f>
        <v>20</v>
      </c>
      <c r="D10" s="30">
        <f>INDEX($C$4:$F$7,C9,D9)</f>
        <v>60</v>
      </c>
      <c r="E10" s="30">
        <f>INDEX($C$4:$F$7,D9,E9)</f>
        <v>20</v>
      </c>
      <c r="F10" s="30">
        <f>INDEX($C$4:$F$7,E9,F9)</f>
        <v>30</v>
      </c>
      <c r="G10" s="48">
        <f>SUM(C10:F10)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58" customWidth="1"/>
    <col min="2" max="2" width="9.140625" style="58" customWidth="1"/>
    <col min="3" max="5" width="10.7109375" style="58" customWidth="1"/>
    <col min="6" max="7" width="3.8515625" style="58" customWidth="1"/>
    <col min="8" max="8" width="9.140625" style="58" customWidth="1"/>
    <col min="9" max="11" width="10.7109375" style="58" customWidth="1"/>
    <col min="12" max="16384" width="9.140625" style="58" customWidth="1"/>
  </cols>
  <sheetData>
    <row r="1" ht="15">
      <c r="A1" s="57" t="s">
        <v>38</v>
      </c>
    </row>
    <row r="3" spans="1:12" ht="15">
      <c r="A3" s="58" t="s">
        <v>26</v>
      </c>
      <c r="B3" s="58">
        <v>1</v>
      </c>
      <c r="C3" s="58">
        <v>2</v>
      </c>
      <c r="D3" s="58">
        <v>3</v>
      </c>
      <c r="H3" s="87" t="s">
        <v>27</v>
      </c>
      <c r="I3" s="88">
        <v>1</v>
      </c>
      <c r="J3" s="59" t="s">
        <v>28</v>
      </c>
      <c r="K3" s="89">
        <v>4</v>
      </c>
      <c r="L3" s="99"/>
    </row>
    <row r="4" spans="1:9" ht="15">
      <c r="A4" s="58" t="s">
        <v>29</v>
      </c>
      <c r="B4" s="58">
        <v>1</v>
      </c>
      <c r="C4" s="58">
        <v>1</v>
      </c>
      <c r="D4" s="58">
        <v>1</v>
      </c>
      <c r="H4" s="90" t="s">
        <v>30</v>
      </c>
      <c r="I4" s="91">
        <v>3</v>
      </c>
    </row>
    <row r="5" spans="8:11" ht="15">
      <c r="H5" s="58" t="s">
        <v>31</v>
      </c>
      <c r="I5" s="58">
        <f>I4/(I3+I4)</f>
        <v>0.75</v>
      </c>
      <c r="K5" s="58">
        <f>(K3-1)/K3</f>
        <v>0.75</v>
      </c>
    </row>
    <row r="6" ht="15">
      <c r="A6" s="58" t="s">
        <v>32</v>
      </c>
    </row>
    <row r="7" spans="1:11" ht="15">
      <c r="A7" s="58" t="s">
        <v>33</v>
      </c>
      <c r="B7" s="87">
        <v>0</v>
      </c>
      <c r="C7" s="92">
        <v>40</v>
      </c>
      <c r="D7" s="88">
        <v>45</v>
      </c>
      <c r="H7" s="58" t="s">
        <v>34</v>
      </c>
      <c r="I7" s="87">
        <v>0</v>
      </c>
      <c r="J7" s="92">
        <v>6</v>
      </c>
      <c r="K7" s="88">
        <v>9</v>
      </c>
    </row>
    <row r="8" spans="2:11" ht="15">
      <c r="B8" s="93">
        <v>0</v>
      </c>
      <c r="C8" s="67">
        <v>0</v>
      </c>
      <c r="D8" s="94">
        <v>60</v>
      </c>
      <c r="I8" s="93">
        <v>0</v>
      </c>
      <c r="J8" s="67">
        <v>0</v>
      </c>
      <c r="K8" s="94">
        <v>8</v>
      </c>
    </row>
    <row r="9" spans="2:11" ht="15">
      <c r="B9" s="90">
        <v>0</v>
      </c>
      <c r="C9" s="95">
        <v>50</v>
      </c>
      <c r="D9" s="91">
        <v>0</v>
      </c>
      <c r="I9" s="90">
        <v>0</v>
      </c>
      <c r="J9" s="95">
        <v>12</v>
      </c>
      <c r="K9" s="91">
        <v>0</v>
      </c>
    </row>
    <row r="11" spans="1:5" ht="15">
      <c r="A11" s="58" t="s">
        <v>4</v>
      </c>
      <c r="B11" s="96">
        <v>1</v>
      </c>
      <c r="C11" s="97">
        <v>2</v>
      </c>
      <c r="D11" s="97">
        <v>3</v>
      </c>
      <c r="E11" s="96">
        <f>B11</f>
        <v>1</v>
      </c>
    </row>
    <row r="13" spans="2:11" ht="15">
      <c r="B13" s="58">
        <v>1</v>
      </c>
      <c r="C13" s="100">
        <v>2</v>
      </c>
      <c r="D13" s="100">
        <v>3</v>
      </c>
      <c r="E13" s="58">
        <v>1</v>
      </c>
      <c r="H13" s="58">
        <v>1</v>
      </c>
      <c r="I13" s="98">
        <v>3</v>
      </c>
      <c r="J13" s="98">
        <v>2</v>
      </c>
      <c r="K13" s="58">
        <v>1</v>
      </c>
    </row>
    <row r="15" spans="3:13" ht="15">
      <c r="C15" s="58" t="s">
        <v>35</v>
      </c>
      <c r="D15" s="70">
        <f>'8.7b'!I20</f>
        <v>109.74489750196082</v>
      </c>
      <c r="E15" s="58" t="s">
        <v>75</v>
      </c>
      <c r="H15" s="70"/>
      <c r="J15" s="70">
        <f>'8.7c'!I20</f>
        <v>108.11734625294122</v>
      </c>
      <c r="K15" s="58" t="s">
        <v>76</v>
      </c>
      <c r="L15" s="70"/>
      <c r="M15" s="101"/>
    </row>
    <row r="16" spans="3:13" ht="15">
      <c r="C16" s="71" t="s">
        <v>77</v>
      </c>
      <c r="D16" s="70">
        <f>'8.7b'!I21</f>
        <v>115.71106290736428</v>
      </c>
      <c r="E16" s="58" t="s">
        <v>73</v>
      </c>
      <c r="H16" s="70"/>
      <c r="J16" s="70">
        <f>'8.7c'!I21</f>
        <v>117.06659436104641</v>
      </c>
      <c r="K16" s="58" t="s">
        <v>74</v>
      </c>
      <c r="L16" s="70"/>
      <c r="M16" s="101"/>
    </row>
    <row r="17" spans="3:13" ht="15">
      <c r="C17" s="58" t="s">
        <v>78</v>
      </c>
      <c r="D17" s="70">
        <f>'8.7b'!I22</f>
        <v>12.71106290736428</v>
      </c>
      <c r="E17" s="58" t="s">
        <v>73</v>
      </c>
      <c r="G17" s="70"/>
      <c r="H17" s="70"/>
      <c r="I17" s="70"/>
      <c r="J17" s="70">
        <f>'8.7c'!I22</f>
        <v>19.06659436104642</v>
      </c>
      <c r="K17" s="58" t="s">
        <v>74</v>
      </c>
      <c r="L17" s="70"/>
      <c r="M17" s="101"/>
    </row>
  </sheetData>
  <sheetProtection/>
  <conditionalFormatting sqref="H17 G15:H16 J15:J17 D15:E17">
    <cfRule type="cellIs" priority="1" dxfId="1" operator="equal" stopIfTrue="1">
      <formula>$L15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30" customWidth="1"/>
    <col min="2" max="7" width="9.140625" style="30" customWidth="1"/>
    <col min="8" max="8" width="10.00390625" style="30" bestFit="1" customWidth="1"/>
    <col min="9" max="16384" width="9.140625" style="30" customWidth="1"/>
  </cols>
  <sheetData>
    <row r="1" spans="1:3" ht="15">
      <c r="A1" s="57" t="s">
        <v>38</v>
      </c>
      <c r="C1" s="30" t="s">
        <v>49</v>
      </c>
    </row>
    <row r="3" spans="1:11" ht="15">
      <c r="A3" s="30" t="s">
        <v>26</v>
      </c>
      <c r="B3" s="30">
        <v>1</v>
      </c>
      <c r="C3" s="30">
        <v>2</v>
      </c>
      <c r="D3" s="30">
        <v>3</v>
      </c>
      <c r="H3" s="35" t="s">
        <v>27</v>
      </c>
      <c r="I3" s="37">
        <f>'8.7a'!I3</f>
        <v>1</v>
      </c>
      <c r="J3" s="44" t="s">
        <v>28</v>
      </c>
      <c r="K3" s="45">
        <f>'8.7a'!K3</f>
        <v>4</v>
      </c>
    </row>
    <row r="4" spans="1:9" ht="15">
      <c r="A4" s="30" t="s">
        <v>29</v>
      </c>
      <c r="B4" s="30">
        <f>'8.7a'!B4</f>
        <v>1</v>
      </c>
      <c r="C4" s="30">
        <f>'8.7a'!C4</f>
        <v>1</v>
      </c>
      <c r="D4" s="30">
        <f>'8.7a'!D4</f>
        <v>1</v>
      </c>
      <c r="H4" s="41" t="s">
        <v>30</v>
      </c>
      <c r="I4" s="43">
        <f>'8.7a'!I4</f>
        <v>3</v>
      </c>
    </row>
    <row r="5" spans="8:11" ht="15">
      <c r="H5" s="30" t="s">
        <v>31</v>
      </c>
      <c r="I5" s="30">
        <f>I4/(I3+I4)</f>
        <v>0.75</v>
      </c>
      <c r="K5" s="30">
        <f>(K3-1)/K3</f>
        <v>0.75</v>
      </c>
    </row>
    <row r="6" ht="15">
      <c r="A6" s="30" t="s">
        <v>32</v>
      </c>
    </row>
    <row r="7" spans="1:11" ht="15">
      <c r="A7" s="30" t="s">
        <v>33</v>
      </c>
      <c r="B7" s="35">
        <f>'8.7a'!B7</f>
        <v>0</v>
      </c>
      <c r="C7" s="36">
        <f>'8.7a'!C7</f>
        <v>40</v>
      </c>
      <c r="D7" s="37">
        <f>'8.7a'!D7</f>
        <v>45</v>
      </c>
      <c r="H7" s="30" t="s">
        <v>34</v>
      </c>
      <c r="I7" s="35">
        <f>'8.7a'!I7</f>
        <v>0</v>
      </c>
      <c r="J7" s="36">
        <f>'8.7a'!J7</f>
        <v>6</v>
      </c>
      <c r="K7" s="37">
        <f>'8.7a'!K7</f>
        <v>9</v>
      </c>
    </row>
    <row r="8" spans="2:11" ht="15">
      <c r="B8" s="38">
        <f>'8.7a'!B8</f>
        <v>0</v>
      </c>
      <c r="C8" s="39">
        <f>'8.7a'!C8</f>
        <v>0</v>
      </c>
      <c r="D8" s="40">
        <f>'8.7a'!D8</f>
        <v>60</v>
      </c>
      <c r="I8" s="38">
        <f>'8.7a'!I8</f>
        <v>0</v>
      </c>
      <c r="J8" s="39">
        <f>'8.7a'!J8</f>
        <v>0</v>
      </c>
      <c r="K8" s="40">
        <f>'8.7a'!K8</f>
        <v>8</v>
      </c>
    </row>
    <row r="9" spans="2:11" ht="15">
      <c r="B9" s="41">
        <f>'8.7a'!B9</f>
        <v>0</v>
      </c>
      <c r="C9" s="42">
        <f>'8.7a'!C9</f>
        <v>50</v>
      </c>
      <c r="D9" s="43">
        <f>'8.7a'!D9</f>
        <v>0</v>
      </c>
      <c r="I9" s="41">
        <f>'8.7a'!I9</f>
        <v>0</v>
      </c>
      <c r="J9" s="42">
        <f>'8.7a'!J9</f>
        <v>12</v>
      </c>
      <c r="K9" s="43">
        <f>'8.7a'!K9</f>
        <v>0</v>
      </c>
    </row>
    <row r="11" spans="1:12" ht="15">
      <c r="A11" s="30" t="s">
        <v>4</v>
      </c>
      <c r="B11" s="46">
        <v>1</v>
      </c>
      <c r="C11" s="49">
        <v>2</v>
      </c>
      <c r="D11" s="49">
        <v>3</v>
      </c>
      <c r="E11" s="46">
        <f>B11</f>
        <v>1</v>
      </c>
      <c r="H11" s="30" t="s">
        <v>39</v>
      </c>
      <c r="I11" s="52">
        <f>NORMSINV(I5)</f>
        <v>0.6744897501960816</v>
      </c>
      <c r="J11" s="52">
        <f>(I11^2)/2</f>
        <v>0.22746821155978628</v>
      </c>
      <c r="K11" s="52">
        <f>NORMSINV(K5)</f>
        <v>0.6744897501960816</v>
      </c>
      <c r="L11" s="52">
        <f>(K11^2)/2</f>
        <v>0.22746821155978628</v>
      </c>
    </row>
    <row r="12" spans="8:12" ht="15">
      <c r="H12" s="30" t="s">
        <v>40</v>
      </c>
      <c r="I12" s="52">
        <f>J12*EXP(-J11)</f>
        <v>0.317776572684107</v>
      </c>
      <c r="J12" s="52">
        <f>1/(SQRT(2*PI()))</f>
        <v>0.3989422804014327</v>
      </c>
      <c r="K12" s="52">
        <f>L12*EXP(-L11)</f>
        <v>0.317776572684107</v>
      </c>
      <c r="L12" s="52">
        <f>1/(SQRT(2*PI()))</f>
        <v>0.3989422804014327</v>
      </c>
    </row>
    <row r="13" spans="1:4" ht="15">
      <c r="A13" s="30" t="s">
        <v>41</v>
      </c>
      <c r="B13" s="30">
        <f>INDEX(run,B11)</f>
        <v>1</v>
      </c>
      <c r="C13" s="30">
        <f>INDEX(run,C11)</f>
        <v>1</v>
      </c>
      <c r="D13" s="30">
        <f>INDEX(run,D11)</f>
        <v>1</v>
      </c>
    </row>
    <row r="14" spans="1:5" ht="15">
      <c r="A14" s="30" t="s">
        <v>42</v>
      </c>
      <c r="B14" s="30">
        <f>E14</f>
        <v>0</v>
      </c>
      <c r="C14" s="30">
        <f>INDEX(mean,B11,C11)</f>
        <v>40</v>
      </c>
      <c r="D14" s="30">
        <f>INDEX(mean,C11,D11)</f>
        <v>60</v>
      </c>
      <c r="E14" s="30">
        <f>INDEX(mean,D11,E11)</f>
        <v>0</v>
      </c>
    </row>
    <row r="15" spans="1:4" ht="15">
      <c r="A15" s="30" t="s">
        <v>43</v>
      </c>
      <c r="B15" s="30">
        <f>E15</f>
        <v>0</v>
      </c>
      <c r="C15" s="30">
        <f>INDEX(StanDev,B11,C11)</f>
        <v>6</v>
      </c>
      <c r="D15" s="30">
        <f>INDEX(StanDev,C11,D11)</f>
        <v>8</v>
      </c>
    </row>
    <row r="16" spans="1:4" ht="15">
      <c r="A16" s="30" t="s">
        <v>44</v>
      </c>
      <c r="B16" s="30">
        <f>B15^2</f>
        <v>0</v>
      </c>
      <c r="C16" s="30">
        <f>B16+C15^2</f>
        <v>36</v>
      </c>
      <c r="D16" s="30">
        <f>C16+D15^2</f>
        <v>100</v>
      </c>
    </row>
    <row r="17" spans="1:9" ht="15">
      <c r="A17" s="30" t="s">
        <v>45</v>
      </c>
      <c r="B17" s="30">
        <f>B16^0.5</f>
        <v>0</v>
      </c>
      <c r="C17" s="30">
        <f>C16^0.5</f>
        <v>6</v>
      </c>
      <c r="D17" s="30">
        <f>D16^0.5</f>
        <v>10</v>
      </c>
      <c r="H17" s="51"/>
      <c r="I17" s="50"/>
    </row>
    <row r="19" spans="1:4" ht="15">
      <c r="A19" s="30" t="s">
        <v>46</v>
      </c>
      <c r="B19" s="30">
        <f>B13+B14</f>
        <v>1</v>
      </c>
      <c r="C19" s="30">
        <f>C13+C14</f>
        <v>41</v>
      </c>
      <c r="D19" s="30">
        <f>D13+D14</f>
        <v>61</v>
      </c>
    </row>
    <row r="20" spans="1:11" ht="15">
      <c r="A20" s="30">
        <v>0</v>
      </c>
      <c r="B20" s="30">
        <f>A20+B19</f>
        <v>1</v>
      </c>
      <c r="C20" s="35">
        <f>B20+C19</f>
        <v>42</v>
      </c>
      <c r="D20" s="53">
        <f>C20+D19</f>
        <v>103</v>
      </c>
      <c r="H20" s="30" t="s">
        <v>35</v>
      </c>
      <c r="I20" s="50">
        <f>$D$20+I11*$D$17</f>
        <v>109.74489750196082</v>
      </c>
      <c r="K20" s="50">
        <f>$D$20+K11*$D$17</f>
        <v>109.74489750196082</v>
      </c>
    </row>
    <row r="21" spans="1:11" ht="15">
      <c r="A21" s="30" t="s">
        <v>47</v>
      </c>
      <c r="B21" s="30">
        <f>B16</f>
        <v>0</v>
      </c>
      <c r="C21" s="41">
        <f>C16</f>
        <v>36</v>
      </c>
      <c r="D21" s="54">
        <f>D16</f>
        <v>100</v>
      </c>
      <c r="H21" s="51" t="s">
        <v>36</v>
      </c>
      <c r="I21" s="50">
        <f>$D$20+$K$3*$D$17*I12</f>
        <v>115.71106290736428</v>
      </c>
      <c r="K21" s="50">
        <f>$D$20+$K$3*$D$17*K12</f>
        <v>115.71106290736428</v>
      </c>
    </row>
    <row r="22" spans="8:11" ht="15">
      <c r="H22" s="30" t="s">
        <v>37</v>
      </c>
      <c r="I22" s="50">
        <f>(I3+I4)*D17*I12</f>
        <v>12.71106290736428</v>
      </c>
      <c r="K22" s="50">
        <f>K3*D17*K12</f>
        <v>12.71106290736428</v>
      </c>
    </row>
    <row r="23" spans="3:5" ht="15">
      <c r="C23" s="50"/>
      <c r="D23" s="50"/>
      <c r="E23" s="5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30" customWidth="1"/>
    <col min="2" max="7" width="9.140625" style="30" customWidth="1"/>
    <col min="8" max="8" width="10.00390625" style="30" bestFit="1" customWidth="1"/>
    <col min="9" max="16384" width="9.140625" style="30" customWidth="1"/>
  </cols>
  <sheetData>
    <row r="1" spans="1:3" ht="15">
      <c r="A1" s="57" t="s">
        <v>38</v>
      </c>
      <c r="C1" s="30" t="s">
        <v>61</v>
      </c>
    </row>
    <row r="3" spans="1:11" ht="15">
      <c r="A3" s="30" t="s">
        <v>26</v>
      </c>
      <c r="B3" s="30">
        <v>1</v>
      </c>
      <c r="C3" s="30">
        <v>2</v>
      </c>
      <c r="D3" s="30">
        <v>3</v>
      </c>
      <c r="H3" s="35" t="s">
        <v>27</v>
      </c>
      <c r="I3" s="37">
        <f>'8.7a'!I3</f>
        <v>1</v>
      </c>
      <c r="J3" s="44" t="s">
        <v>28</v>
      </c>
      <c r="K3" s="45">
        <f>'8.7a'!K3</f>
        <v>4</v>
      </c>
    </row>
    <row r="4" spans="1:9" ht="15">
      <c r="A4" s="30" t="s">
        <v>29</v>
      </c>
      <c r="B4" s="30">
        <f>'8.7a'!B4</f>
        <v>1</v>
      </c>
      <c r="C4" s="30">
        <f>'8.7a'!C4</f>
        <v>1</v>
      </c>
      <c r="D4" s="30">
        <f>'8.7a'!D4</f>
        <v>1</v>
      </c>
      <c r="H4" s="41" t="s">
        <v>30</v>
      </c>
      <c r="I4" s="43">
        <f>'8.7a'!I4</f>
        <v>3</v>
      </c>
    </row>
    <row r="5" spans="8:11" ht="15">
      <c r="H5" s="30" t="s">
        <v>31</v>
      </c>
      <c r="I5" s="30">
        <f>I4/(I3+I4)</f>
        <v>0.75</v>
      </c>
      <c r="K5" s="30">
        <f>(K3-1)/K3</f>
        <v>0.75</v>
      </c>
    </row>
    <row r="6" ht="15">
      <c r="A6" s="30" t="s">
        <v>32</v>
      </c>
    </row>
    <row r="7" spans="1:11" ht="15">
      <c r="A7" s="30" t="s">
        <v>33</v>
      </c>
      <c r="B7" s="35">
        <f>'8.7a'!B7</f>
        <v>0</v>
      </c>
      <c r="C7" s="36">
        <f>'8.7a'!C7</f>
        <v>40</v>
      </c>
      <c r="D7" s="37">
        <f>'8.7a'!D7</f>
        <v>45</v>
      </c>
      <c r="H7" s="30" t="s">
        <v>34</v>
      </c>
      <c r="I7" s="35">
        <f>'8.7a'!I7</f>
        <v>0</v>
      </c>
      <c r="J7" s="36">
        <f>'8.7a'!J7</f>
        <v>6</v>
      </c>
      <c r="K7" s="37">
        <f>'8.7a'!K7</f>
        <v>9</v>
      </c>
    </row>
    <row r="8" spans="2:11" ht="15">
      <c r="B8" s="38">
        <f>'8.7a'!B8</f>
        <v>0</v>
      </c>
      <c r="C8" s="39">
        <f>'8.7a'!C8</f>
        <v>0</v>
      </c>
      <c r="D8" s="40">
        <f>'8.7a'!D8</f>
        <v>60</v>
      </c>
      <c r="I8" s="38">
        <f>'8.7a'!I8</f>
        <v>0</v>
      </c>
      <c r="J8" s="39">
        <f>'8.7a'!J8</f>
        <v>0</v>
      </c>
      <c r="K8" s="40">
        <f>'8.7a'!K8</f>
        <v>8</v>
      </c>
    </row>
    <row r="9" spans="2:11" ht="15">
      <c r="B9" s="41">
        <f>'8.7a'!B9</f>
        <v>0</v>
      </c>
      <c r="C9" s="42">
        <f>'8.7a'!C9</f>
        <v>50</v>
      </c>
      <c r="D9" s="43">
        <f>'8.7a'!D9</f>
        <v>0</v>
      </c>
      <c r="I9" s="41">
        <f>'8.7a'!I9</f>
        <v>0</v>
      </c>
      <c r="J9" s="42">
        <f>'8.7a'!J9</f>
        <v>12</v>
      </c>
      <c r="K9" s="43">
        <f>'8.7a'!K9</f>
        <v>0</v>
      </c>
    </row>
    <row r="11" spans="1:12" ht="15">
      <c r="A11" s="30" t="s">
        <v>4</v>
      </c>
      <c r="B11" s="46">
        <v>1</v>
      </c>
      <c r="C11" s="49">
        <v>3</v>
      </c>
      <c r="D11" s="49">
        <v>2</v>
      </c>
      <c r="E11" s="46">
        <f>B11</f>
        <v>1</v>
      </c>
      <c r="H11" s="30" t="s">
        <v>39</v>
      </c>
      <c r="I11" s="52">
        <f>NORMSINV(I5)</f>
        <v>0.6744897501960816</v>
      </c>
      <c r="J11" s="52">
        <f>(I11^2)/2</f>
        <v>0.22746821155978628</v>
      </c>
      <c r="K11" s="52">
        <f>NORMSINV(K5)</f>
        <v>0.6744897501960816</v>
      </c>
      <c r="L11" s="52">
        <f>(K11^2)/2</f>
        <v>0.22746821155978628</v>
      </c>
    </row>
    <row r="12" spans="8:12" ht="15">
      <c r="H12" s="30" t="s">
        <v>40</v>
      </c>
      <c r="I12" s="52">
        <f>J12*EXP(-J11)</f>
        <v>0.317776572684107</v>
      </c>
      <c r="J12" s="52">
        <f>1/(SQRT(2*PI()))</f>
        <v>0.3989422804014327</v>
      </c>
      <c r="K12" s="52">
        <f>L12*EXP(-L11)</f>
        <v>0.317776572684107</v>
      </c>
      <c r="L12" s="52">
        <f>1/(SQRT(2*PI()))</f>
        <v>0.3989422804014327</v>
      </c>
    </row>
    <row r="13" spans="1:4" ht="15">
      <c r="A13" s="30" t="s">
        <v>41</v>
      </c>
      <c r="B13" s="30">
        <f>INDEX(run,B11)</f>
        <v>1</v>
      </c>
      <c r="C13" s="30">
        <f>INDEX(run,C11)</f>
        <v>1</v>
      </c>
      <c r="D13" s="30">
        <f>INDEX(run,D11)</f>
        <v>1</v>
      </c>
    </row>
    <row r="14" spans="1:5" ht="15">
      <c r="A14" s="30" t="s">
        <v>42</v>
      </c>
      <c r="B14" s="30">
        <f>E14</f>
        <v>0</v>
      </c>
      <c r="C14" s="30">
        <f>INDEX(mean,B11,C11)</f>
        <v>45</v>
      </c>
      <c r="D14" s="30">
        <f>INDEX(mean,C11,D11)</f>
        <v>50</v>
      </c>
      <c r="E14" s="30">
        <f>INDEX(mean,D11,E11)</f>
        <v>0</v>
      </c>
    </row>
    <row r="15" spans="1:4" ht="15">
      <c r="A15" s="30" t="s">
        <v>43</v>
      </c>
      <c r="B15" s="30">
        <f>E15</f>
        <v>0</v>
      </c>
      <c r="C15" s="30">
        <f>INDEX(StanDev,B11,C11)</f>
        <v>9</v>
      </c>
      <c r="D15" s="30">
        <f>INDEX(StanDev,C11,D11)</f>
        <v>12</v>
      </c>
    </row>
    <row r="16" spans="1:4" ht="15">
      <c r="A16" s="30" t="s">
        <v>44</v>
      </c>
      <c r="B16" s="30">
        <f>B15^2</f>
        <v>0</v>
      </c>
      <c r="C16" s="30">
        <f>B16+C15^2</f>
        <v>81</v>
      </c>
      <c r="D16" s="30">
        <f>C16+D15^2</f>
        <v>225</v>
      </c>
    </row>
    <row r="17" spans="1:9" ht="15">
      <c r="A17" s="30" t="s">
        <v>45</v>
      </c>
      <c r="B17" s="30">
        <f>B16^0.5</f>
        <v>0</v>
      </c>
      <c r="C17" s="30">
        <f>C16^0.5</f>
        <v>9</v>
      </c>
      <c r="D17" s="30">
        <f>D16^0.5</f>
        <v>15</v>
      </c>
      <c r="H17" s="51"/>
      <c r="I17" s="50"/>
    </row>
    <row r="19" spans="1:4" ht="15">
      <c r="A19" s="30" t="s">
        <v>46</v>
      </c>
      <c r="B19" s="30">
        <f>B13+B14</f>
        <v>1</v>
      </c>
      <c r="C19" s="30">
        <f>C13+C14</f>
        <v>46</v>
      </c>
      <c r="D19" s="30">
        <f>D13+D14</f>
        <v>51</v>
      </c>
    </row>
    <row r="20" spans="1:11" ht="15">
      <c r="A20" s="30">
        <v>0</v>
      </c>
      <c r="B20" s="30">
        <f>A20+B19</f>
        <v>1</v>
      </c>
      <c r="C20" s="35">
        <f>B20+C19</f>
        <v>47</v>
      </c>
      <c r="D20" s="53">
        <f>C20+D19</f>
        <v>98</v>
      </c>
      <c r="H20" s="30" t="s">
        <v>35</v>
      </c>
      <c r="I20" s="50">
        <f>$D$20+I11*$D$17</f>
        <v>108.11734625294122</v>
      </c>
      <c r="K20" s="50">
        <f>$D$20+K11*$D$17</f>
        <v>108.11734625294122</v>
      </c>
    </row>
    <row r="21" spans="1:11" ht="15">
      <c r="A21" s="30" t="s">
        <v>47</v>
      </c>
      <c r="B21" s="30">
        <f>B16</f>
        <v>0</v>
      </c>
      <c r="C21" s="41">
        <f>C16</f>
        <v>81</v>
      </c>
      <c r="D21" s="54">
        <f>D16</f>
        <v>225</v>
      </c>
      <c r="H21" s="51" t="s">
        <v>36</v>
      </c>
      <c r="I21" s="50">
        <f>$D$20+$K$3*$D$17*I12</f>
        <v>117.06659436104641</v>
      </c>
      <c r="K21" s="50">
        <f>$D$20+$K$3*$D$17*K12</f>
        <v>117.06659436104641</v>
      </c>
    </row>
    <row r="22" spans="8:11" ht="15">
      <c r="H22" s="30" t="s">
        <v>37</v>
      </c>
      <c r="I22" s="50">
        <f>(I3+I4)*D17*I12</f>
        <v>19.06659436104642</v>
      </c>
      <c r="K22" s="50">
        <f>K3*D17*K12</f>
        <v>19.06659436104642</v>
      </c>
    </row>
    <row r="23" spans="3:5" ht="15">
      <c r="C23" s="50"/>
      <c r="D23" s="50"/>
      <c r="E23" s="5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30" bestFit="1" customWidth="1"/>
    <col min="2" max="16384" width="9.140625" style="30" customWidth="1"/>
  </cols>
  <sheetData>
    <row r="1" spans="1:7" ht="15">
      <c r="A1" s="57" t="s">
        <v>38</v>
      </c>
      <c r="B1" s="58"/>
      <c r="C1" s="34" t="s">
        <v>69</v>
      </c>
      <c r="D1" s="30" t="s">
        <v>72</v>
      </c>
      <c r="E1" s="58"/>
      <c r="F1" s="58"/>
      <c r="G1" s="58"/>
    </row>
    <row r="2" spans="1:7" ht="15">
      <c r="A2" s="58"/>
      <c r="B2" s="58"/>
      <c r="C2" s="58"/>
      <c r="D2" s="58"/>
      <c r="E2" s="58"/>
      <c r="F2" s="58"/>
      <c r="G2" s="58"/>
    </row>
    <row r="3" spans="1:7" ht="15">
      <c r="A3" s="78" t="s">
        <v>49</v>
      </c>
      <c r="B3" s="58"/>
      <c r="C3" s="84"/>
      <c r="D3" s="85" t="s">
        <v>67</v>
      </c>
      <c r="E3" s="86">
        <v>0.75</v>
      </c>
      <c r="F3" s="60" t="s">
        <v>68</v>
      </c>
      <c r="G3" s="61">
        <f>NORMSINV(E3)</f>
        <v>0.6744897501960816</v>
      </c>
    </row>
    <row r="4" spans="1:7" ht="15">
      <c r="A4" s="58"/>
      <c r="B4" s="58"/>
      <c r="C4" s="58"/>
      <c r="D4" s="58"/>
      <c r="E4" s="58"/>
      <c r="F4" s="58"/>
      <c r="G4" s="58"/>
    </row>
    <row r="5" spans="1:7" ht="15">
      <c r="A5" s="58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2" t="s">
        <v>55</v>
      </c>
      <c r="G5" s="58"/>
    </row>
    <row r="6" spans="1:7" ht="15">
      <c r="A6" s="58" t="s">
        <v>56</v>
      </c>
      <c r="B6" s="58">
        <v>1</v>
      </c>
      <c r="C6" s="58">
        <v>40</v>
      </c>
      <c r="D6" s="58">
        <v>1</v>
      </c>
      <c r="E6" s="58">
        <v>60</v>
      </c>
      <c r="F6" s="58">
        <v>1</v>
      </c>
      <c r="G6" s="58"/>
    </row>
    <row r="7" spans="1:7" ht="15">
      <c r="A7" s="58" t="s">
        <v>57</v>
      </c>
      <c r="B7" s="58">
        <v>0</v>
      </c>
      <c r="C7" s="58">
        <v>36</v>
      </c>
      <c r="D7" s="58">
        <v>0</v>
      </c>
      <c r="E7" s="58">
        <v>64</v>
      </c>
      <c r="F7" s="58">
        <v>0</v>
      </c>
      <c r="G7" s="58"/>
    </row>
    <row r="8" spans="1:7" ht="15">
      <c r="A8" s="58" t="s">
        <v>58</v>
      </c>
      <c r="B8" s="58">
        <f>B6</f>
        <v>1</v>
      </c>
      <c r="C8" s="58">
        <f>B8+C6</f>
        <v>41</v>
      </c>
      <c r="D8" s="58">
        <f>C8+D6</f>
        <v>42</v>
      </c>
      <c r="E8" s="58">
        <f>D8+E6</f>
        <v>102</v>
      </c>
      <c r="F8" s="63">
        <f>E8+F6</f>
        <v>103</v>
      </c>
      <c r="G8" s="58"/>
    </row>
    <row r="9" spans="1:7" ht="15">
      <c r="A9" s="58" t="s">
        <v>59</v>
      </c>
      <c r="B9" s="58"/>
      <c r="C9" s="58">
        <f>C7</f>
        <v>36</v>
      </c>
      <c r="D9" s="58">
        <f>C9+D7</f>
        <v>36</v>
      </c>
      <c r="E9" s="58">
        <f>D9+E7</f>
        <v>100</v>
      </c>
      <c r="F9" s="64">
        <f>E9+F7</f>
        <v>100</v>
      </c>
      <c r="G9" s="58"/>
    </row>
    <row r="10" spans="1:7" ht="15">
      <c r="A10" s="58" t="s">
        <v>60</v>
      </c>
      <c r="B10" s="58"/>
      <c r="C10" s="58"/>
      <c r="D10" s="65">
        <f>D8+$G$3*SQRT(D9)</f>
        <v>46.04693850117649</v>
      </c>
      <c r="E10" s="65"/>
      <c r="F10" s="65">
        <f>F8+$G$3*SQRT(F9)</f>
        <v>109.74489750196082</v>
      </c>
      <c r="G10" s="66">
        <f>D10+F10</f>
        <v>155.79183600313732</v>
      </c>
    </row>
    <row r="11" spans="1:7" ht="15">
      <c r="A11" s="58"/>
      <c r="B11" s="58"/>
      <c r="C11" s="58"/>
      <c r="D11" s="58"/>
      <c r="E11" s="58"/>
      <c r="F11" s="56"/>
      <c r="G11" s="58"/>
    </row>
    <row r="12" spans="1:7" ht="15">
      <c r="A12" s="78" t="s">
        <v>61</v>
      </c>
      <c r="B12" s="58"/>
      <c r="C12" s="58"/>
      <c r="D12" s="58"/>
      <c r="E12" s="58"/>
      <c r="F12" s="58"/>
      <c r="G12" s="58"/>
    </row>
    <row r="13" spans="1:7" ht="15">
      <c r="A13" s="58"/>
      <c r="B13" s="58"/>
      <c r="C13" s="58"/>
      <c r="D13" s="58"/>
      <c r="E13" s="58"/>
      <c r="F13" s="58"/>
      <c r="G13" s="58"/>
    </row>
    <row r="14" spans="1:7" ht="15">
      <c r="A14" s="58" t="s">
        <v>50</v>
      </c>
      <c r="B14" s="62" t="s">
        <v>51</v>
      </c>
      <c r="C14" s="62" t="s">
        <v>54</v>
      </c>
      <c r="D14" s="62" t="s">
        <v>55</v>
      </c>
      <c r="E14" s="62" t="s">
        <v>52</v>
      </c>
      <c r="F14" s="62" t="s">
        <v>53</v>
      </c>
      <c r="G14" s="58"/>
    </row>
    <row r="15" spans="1:7" ht="15">
      <c r="A15" s="58" t="s">
        <v>56</v>
      </c>
      <c r="B15" s="58">
        <v>1</v>
      </c>
      <c r="C15" s="58">
        <v>45</v>
      </c>
      <c r="D15" s="58">
        <v>1</v>
      </c>
      <c r="E15" s="58">
        <v>50</v>
      </c>
      <c r="F15" s="58">
        <v>1</v>
      </c>
      <c r="G15" s="58"/>
    </row>
    <row r="16" spans="1:7" ht="15">
      <c r="A16" s="58" t="s">
        <v>57</v>
      </c>
      <c r="B16" s="58">
        <v>0</v>
      </c>
      <c r="C16" s="58">
        <v>81</v>
      </c>
      <c r="D16" s="58">
        <v>0</v>
      </c>
      <c r="E16" s="58">
        <v>144</v>
      </c>
      <c r="F16" s="58">
        <v>0</v>
      </c>
      <c r="G16" s="58"/>
    </row>
    <row r="17" spans="1:7" ht="15">
      <c r="A17" s="58" t="s">
        <v>58</v>
      </c>
      <c r="B17" s="58">
        <f>B15</f>
        <v>1</v>
      </c>
      <c r="C17" s="58">
        <f>B17+C15</f>
        <v>46</v>
      </c>
      <c r="D17" s="58">
        <f>C17+D15</f>
        <v>47</v>
      </c>
      <c r="E17" s="58">
        <f>D17+E15</f>
        <v>97</v>
      </c>
      <c r="F17" s="63">
        <f>E17+F15</f>
        <v>98</v>
      </c>
      <c r="G17" s="58"/>
    </row>
    <row r="18" spans="1:7" ht="15">
      <c r="A18" s="58" t="s">
        <v>59</v>
      </c>
      <c r="B18" s="58"/>
      <c r="C18" s="58">
        <f>C16</f>
        <v>81</v>
      </c>
      <c r="D18" s="58">
        <f>C18+D16</f>
        <v>81</v>
      </c>
      <c r="E18" s="58">
        <f>D18+E16</f>
        <v>225</v>
      </c>
      <c r="F18" s="64">
        <f>E18+F16</f>
        <v>225</v>
      </c>
      <c r="G18" s="58"/>
    </row>
    <row r="19" spans="1:7" ht="15">
      <c r="A19" s="58" t="s">
        <v>60</v>
      </c>
      <c r="B19" s="58"/>
      <c r="C19" s="58"/>
      <c r="D19" s="65">
        <f>D17+$G$3*SQRT(D18)</f>
        <v>53.07040775176473</v>
      </c>
      <c r="E19" s="65"/>
      <c r="F19" s="65">
        <f>F17+$G$3*SQRT(F18)</f>
        <v>108.11734625294122</v>
      </c>
      <c r="G19" s="66">
        <f>D19+F19</f>
        <v>161.18775400470594</v>
      </c>
    </row>
    <row r="21" spans="6:7" ht="15">
      <c r="F21" s="83" t="s">
        <v>66</v>
      </c>
      <c r="G21" s="55">
        <f>G10-G19</f>
        <v>-5.395918001568617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CSA</cp:lastModifiedBy>
  <dcterms:created xsi:type="dcterms:W3CDTF">2009-04-24T15:15:52Z</dcterms:created>
  <dcterms:modified xsi:type="dcterms:W3CDTF">2009-04-26T04:53:43Z</dcterms:modified>
  <cp:category/>
  <cp:version/>
  <cp:contentType/>
  <cp:contentStatus/>
</cp:coreProperties>
</file>