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7935" tabRatio="731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a" sheetId="7" r:id="rId7"/>
    <sheet name="7.7b" sheetId="8" r:id="rId8"/>
    <sheet name="7.9" sheetId="9" r:id="rId9"/>
    <sheet name="7.10" sheetId="10" r:id="rId10"/>
    <sheet name="7.11" sheetId="11" r:id="rId11"/>
  </sheets>
  <definedNames>
    <definedName name="param_cuthi" localSheetId="7" hidden="1">2E+30</definedName>
    <definedName name="param_cutlo" localSheetId="7" hidden="1">-2000000000000000000000000000000</definedName>
    <definedName name="param_epstep" localSheetId="7" hidden="1">0.000001</definedName>
    <definedName name="param_extinc" localSheetId="6" hidden="1">0.5</definedName>
    <definedName name="param_extinc" localSheetId="7" hidden="1">0.5</definedName>
    <definedName name="param_iisbnd" localSheetId="6" hidden="1">0</definedName>
    <definedName name="param_iisbnd" localSheetId="7" hidden="1">0</definedName>
    <definedName name="param_nsfeas" localSheetId="6" hidden="1">0</definedName>
    <definedName name="param_nsfeas" localSheetId="7" hidden="1">0</definedName>
    <definedName name="solver_adj" localSheetId="6" hidden="1">'7.7a'!$B$14:$F$14</definedName>
    <definedName name="solver_adj" localSheetId="7" hidden="1">'7.7b'!$B$24:$F$24</definedName>
    <definedName name="solver_cha" localSheetId="6" hidden="1">0</definedName>
    <definedName name="solver_cha" localSheetId="7" hidden="1">0</definedName>
    <definedName name="solver_chc1" localSheetId="6" hidden="1">0</definedName>
    <definedName name="solver_chc1" localSheetId="7" hidden="1">0</definedName>
    <definedName name="solver_chn" localSheetId="6" hidden="1">4</definedName>
    <definedName name="solver_chn" localSheetId="7" hidden="1">4</definedName>
    <definedName name="solver_chp1" localSheetId="6" hidden="1">0</definedName>
    <definedName name="solver_chp1" localSheetId="7" hidden="1">0</definedName>
    <definedName name="solver_cht" localSheetId="6" hidden="1">0</definedName>
    <definedName name="solver_cht" localSheetId="7" hidden="1">0</definedName>
    <definedName name="solver_cir1" localSheetId="6" hidden="1">1</definedName>
    <definedName name="solver_cir1" localSheetId="7" hidden="1">1</definedName>
    <definedName name="solver_con" localSheetId="6" hidden="1">" "</definedName>
    <definedName name="solver_con" localSheetId="7" hidden="1">" "</definedName>
    <definedName name="solver_con1" localSheetId="6" hidden="1">" "</definedName>
    <definedName name="solver_con1" localSheetId="7" hidden="1">" "</definedName>
    <definedName name="solver_cvg" localSheetId="6" hidden="1">0.0001</definedName>
    <definedName name="solver_cvg" localSheetId="7" hidden="1">0.0001</definedName>
    <definedName name="solver_dia" localSheetId="6" hidden="1">5</definedName>
    <definedName name="solver_dia" localSheetId="7" hidden="1">5</definedName>
    <definedName name="solver_drv" localSheetId="7" hidden="1">1</definedName>
    <definedName name="solver_eng" localSheetId="6" hidden="1">3</definedName>
    <definedName name="solver_eng" localSheetId="7" hidden="1">3</definedName>
    <definedName name="solver_est" localSheetId="7" hidden="1">1</definedName>
    <definedName name="solver_fns" localSheetId="6" hidden="1">0</definedName>
    <definedName name="solver_fns" localSheetId="7" hidden="1">0</definedName>
    <definedName name="solver_iao" localSheetId="6" hidden="1">0</definedName>
    <definedName name="solver_iao" localSheetId="7" hidden="1">0</definedName>
    <definedName name="solver_int" localSheetId="6" hidden="1">0</definedName>
    <definedName name="solver_int" localSheetId="7" hidden="1">0</definedName>
    <definedName name="solver_irs" localSheetId="6" hidden="1">0</definedName>
    <definedName name="solver_irs" localSheetId="7" hidden="1">0</definedName>
    <definedName name="solver_ism" localSheetId="6" hidden="1">0</definedName>
    <definedName name="solver_ism" localSheetId="7" hidden="1">0</definedName>
    <definedName name="solver_itr" localSheetId="6" hidden="1">2147483647</definedName>
    <definedName name="solver_itr" localSheetId="7" hidden="1">2147483647</definedName>
    <definedName name="solver_kiv" localSheetId="7" hidden="1">2E+30</definedName>
    <definedName name="solver_lhs_ob1" localSheetId="6" hidden="1">0</definedName>
    <definedName name="solver_lhs_ob1" localSheetId="7" hidden="1">0</definedName>
    <definedName name="solver_lhs1" localSheetId="6" hidden="1">'7.7a'!$B$14:$F$14</definedName>
    <definedName name="solver_lhs1" localSheetId="7" hidden="1">'7.7b'!$B$24:$F$24</definedName>
    <definedName name="solver_lin" localSheetId="6" hidden="1">2</definedName>
    <definedName name="solver_lin" localSheetId="7" hidden="1">2</definedName>
    <definedName name="solver_loc" localSheetId="6" hidden="1">4</definedName>
    <definedName name="solver_loc" localSheetId="7" hidden="1">4</definedName>
    <definedName name="solver_lva" localSheetId="7" hidden="1">0</definedName>
    <definedName name="solver_mda" localSheetId="6" hidden="1">4</definedName>
    <definedName name="solver_mda" localSheetId="7" hidden="1">4</definedName>
    <definedName name="solver_mip" localSheetId="6" hidden="1">2147483647</definedName>
    <definedName name="solver_mip" localSheetId="7" hidden="1">2147483647</definedName>
    <definedName name="solver_mni" localSheetId="6" hidden="1">10</definedName>
    <definedName name="solver_mni" localSheetId="7" hidden="1">10</definedName>
    <definedName name="solver_mod" localSheetId="6" hidden="1">3</definedName>
    <definedName name="solver_mod" localSheetId="7" hidden="1">3</definedName>
    <definedName name="solver_mrt" localSheetId="6" hidden="1">0.075</definedName>
    <definedName name="solver_mrt" localSheetId="7" hidden="1">0.075</definedName>
    <definedName name="solver_msl" localSheetId="7" hidden="1">0</definedName>
    <definedName name="solver_neg" localSheetId="6" hidden="1">0</definedName>
    <definedName name="solver_neg" localSheetId="7" hidden="1">1</definedName>
    <definedName name="solver_nod" localSheetId="6" hidden="1">2147483647</definedName>
    <definedName name="solver_nod" localSheetId="7" hidden="1">2147483647</definedName>
    <definedName name="solver_ntr" localSheetId="6" hidden="1">0</definedName>
    <definedName name="solver_ntr" localSheetId="7" hidden="1">0</definedName>
    <definedName name="solver_ntri" hidden="1">1000</definedName>
    <definedName name="solver_num" localSheetId="6" hidden="1">1</definedName>
    <definedName name="solver_num" localSheetId="7" hidden="1">1</definedName>
    <definedName name="solver_nwt" localSheetId="7" hidden="1">1</definedName>
    <definedName name="solver_obc" localSheetId="6" hidden="1">0</definedName>
    <definedName name="solver_obc" localSheetId="7" hidden="1">0</definedName>
    <definedName name="solver_obp" localSheetId="6" hidden="1">0</definedName>
    <definedName name="solver_obp" localSheetId="7" hidden="1">0</definedName>
    <definedName name="solver_opt" localSheetId="6" hidden="1">'7.7a'!$H$9</definedName>
    <definedName name="solver_opt" localSheetId="7" hidden="1">'7.7b'!$H$9</definedName>
    <definedName name="solver_opt_ob" localSheetId="6" hidden="1">1</definedName>
    <definedName name="solver_opt_ob" localSheetId="7" hidden="1">1</definedName>
    <definedName name="solver_pre" localSheetId="6" hidden="1">0.000001</definedName>
    <definedName name="solver_pre" localSheetId="7" hidden="1">0.000001</definedName>
    <definedName name="solver_psi" localSheetId="6" hidden="1">0</definedName>
    <definedName name="solver_psi" localSheetId="7" hidden="1">0</definedName>
    <definedName name="solver_rbv" localSheetId="6" hidden="1">1</definedName>
    <definedName name="solver_rbv" localSheetId="7" hidden="1">1</definedName>
    <definedName name="solver_rdp" localSheetId="6" hidden="1">0</definedName>
    <definedName name="solver_rdp" localSheetId="7" hidden="1">0</definedName>
    <definedName name="solver_rel1" localSheetId="6" hidden="1">6</definedName>
    <definedName name="solver_rel1" localSheetId="7" hidden="1">1</definedName>
    <definedName name="solver_rep" localSheetId="6" hidden="1">0</definedName>
    <definedName name="solver_rep" localSheetId="7" hidden="1">0</definedName>
    <definedName name="solver_rhs1" localSheetId="6" hidden="1">alldifferent</definedName>
    <definedName name="solver_rhs1" localSheetId="7" hidden="1">'7.7b'!$G$13</definedName>
    <definedName name="solver_rlx" localSheetId="6" hidden="1">0</definedName>
    <definedName name="solver_rlx" localSheetId="7" hidden="1">0</definedName>
    <definedName name="solver_rsd" localSheetId="6" hidden="1">0</definedName>
    <definedName name="solver_rsd" localSheetId="7" hidden="1">0</definedName>
    <definedName name="solver_rsmp" hidden="1">1</definedName>
    <definedName name="solver_rtr" localSheetId="6" hidden="1">0</definedName>
    <definedName name="solver_rtr" localSheetId="7" hidden="1">0</definedName>
    <definedName name="solver_rxc1" localSheetId="6" hidden="1">1</definedName>
    <definedName name="solver_rxc1" localSheetId="7" hidden="1">1</definedName>
    <definedName name="solver_rxv" localSheetId="6" hidden="1">1</definedName>
    <definedName name="solver_rxv" localSheetId="7" hidden="1">1</definedName>
    <definedName name="solver_scl" localSheetId="6" hidden="1">0</definedName>
    <definedName name="solver_scl" localSheetId="7" hidden="1">0</definedName>
    <definedName name="solver_seed" hidden="1">0</definedName>
    <definedName name="solver_sel" localSheetId="6" hidden="1">1</definedName>
    <definedName name="solver_sel" localSheetId="7" hidden="1">1</definedName>
    <definedName name="solver_sho" localSheetId="6" hidden="1">0</definedName>
    <definedName name="solver_sho" localSheetId="7" hidden="1">0</definedName>
    <definedName name="solver_slv" localSheetId="6" hidden="1">0</definedName>
    <definedName name="solver_slv" localSheetId="7" hidden="1">0</definedName>
    <definedName name="solver_slvu" localSheetId="6" hidden="1">0</definedName>
    <definedName name="solver_slvu" localSheetId="7" hidden="1">0</definedName>
    <definedName name="solver_ssz" localSheetId="6" hidden="1">50</definedName>
    <definedName name="solver_ssz" localSheetId="7" hidden="1">100</definedName>
    <definedName name="solver_tim" localSheetId="6" hidden="1">2147483647</definedName>
    <definedName name="solver_tim" localSheetId="7" hidden="1">2147483647</definedName>
    <definedName name="solver_tms" localSheetId="7" hidden="1">0</definedName>
    <definedName name="solver_tol" localSheetId="6" hidden="1">0</definedName>
    <definedName name="solver_tol" localSheetId="7" hidden="1">0</definedName>
    <definedName name="solver_typ" localSheetId="6" hidden="1">2</definedName>
    <definedName name="solver_typ" localSheetId="7" hidden="1">2</definedName>
    <definedName name="solver_umod" localSheetId="6" hidden="1">1</definedName>
    <definedName name="solver_umod" localSheetId="7" hidden="1">1</definedName>
    <definedName name="solver_urs" localSheetId="6" hidden="1">0</definedName>
    <definedName name="solver_urs" localSheetId="7" hidden="1">0</definedName>
    <definedName name="solver_val" localSheetId="6" hidden="1">0</definedName>
    <definedName name="solver_val" localSheetId="7" hidden="1">0</definedName>
    <definedName name="solver_var" localSheetId="6" hidden="1">" "</definedName>
    <definedName name="solver_var" localSheetId="7" hidden="1">" "</definedName>
    <definedName name="solver_ver" localSheetId="6" hidden="1">9</definedName>
    <definedName name="solver_ver" localSheetId="7" hidden="1">9</definedName>
    <definedName name="solver_vir" localSheetId="6" hidden="1">1</definedName>
    <definedName name="solver_vir" localSheetId="7" hidden="1">1</definedName>
    <definedName name="solver_vol" localSheetId="6" hidden="1">0</definedName>
    <definedName name="solver_vol" localSheetId="7" hidden="1">0</definedName>
    <definedName name="solver_vst" localSheetId="6" hidden="1">0</definedName>
    <definedName name="solver_vst" localSheetId="7" hidden="1">0</definedName>
  </definedNames>
  <calcPr fullCalcOnLoad="1"/>
</workbook>
</file>

<file path=xl/sharedStrings.xml><?xml version="1.0" encoding="utf-8"?>
<sst xmlns="http://schemas.openxmlformats.org/spreadsheetml/2006/main" count="293" uniqueCount="125">
  <si>
    <t>Data</t>
  </si>
  <si>
    <r>
      <t>Job</t>
    </r>
    <r>
      <rPr>
        <i/>
        <sz val="10"/>
        <rFont val="Arial"/>
        <family val="2"/>
      </rPr>
      <t xml:space="preserve"> j</t>
    </r>
  </si>
  <si>
    <t>E(pj)</t>
  </si>
  <si>
    <r>
      <t>s</t>
    </r>
    <r>
      <rPr>
        <i/>
        <sz val="10"/>
        <rFont val="Arial"/>
        <family val="0"/>
      </rPr>
      <t>j</t>
    </r>
  </si>
  <si>
    <t>Target</t>
  </si>
  <si>
    <t>z value</t>
  </si>
  <si>
    <t>Calculations</t>
  </si>
  <si>
    <t>Variance</t>
  </si>
  <si>
    <t>Cumulative</t>
  </si>
  <si>
    <t>Sq. root</t>
  </si>
  <si>
    <t>Cum. mean</t>
  </si>
  <si>
    <t>Due date</t>
  </si>
  <si>
    <t>Parameter</t>
  </si>
  <si>
    <t>g</t>
  </si>
  <si>
    <t>Critical fractile</t>
  </si>
  <si>
    <t>z-value</t>
  </si>
  <si>
    <t>Objective</t>
  </si>
  <si>
    <t>phi(z)</t>
  </si>
  <si>
    <t>Normal pdf</t>
  </si>
  <si>
    <r>
      <t>d</t>
    </r>
    <r>
      <rPr>
        <sz val="10"/>
        <rFont val="Arial"/>
        <family val="0"/>
      </rPr>
      <t>+</t>
    </r>
    <r>
      <rPr>
        <sz val="10"/>
        <rFont val="Symbol"/>
        <family val="1"/>
      </rPr>
      <t>g</t>
    </r>
    <r>
      <rPr>
        <sz val="10"/>
        <rFont val="Arial"/>
        <family val="2"/>
      </rPr>
      <t>E(</t>
    </r>
    <r>
      <rPr>
        <i/>
        <sz val="10"/>
        <rFont val="Arial"/>
        <family val="2"/>
      </rPr>
      <t>T)</t>
    </r>
  </si>
  <si>
    <t>Total</t>
  </si>
  <si>
    <t>Example 7.1</t>
  </si>
  <si>
    <t>Example 7.3</t>
  </si>
  <si>
    <t>Example 7.4</t>
  </si>
  <si>
    <t>Example 7.2</t>
  </si>
  <si>
    <t>Scenario</t>
  </si>
  <si>
    <t>dj</t>
  </si>
  <si>
    <t>GG</t>
  </si>
  <si>
    <t>pj</t>
  </si>
  <si>
    <t>GB</t>
  </si>
  <si>
    <t>BG</t>
  </si>
  <si>
    <t>BB</t>
  </si>
  <si>
    <t>Sequence</t>
  </si>
  <si>
    <t>Processing times</t>
  </si>
  <si>
    <t>Completion times</t>
  </si>
  <si>
    <t>Rank</t>
  </si>
  <si>
    <t>Table 7.1</t>
  </si>
  <si>
    <t>Table 7.2</t>
  </si>
  <si>
    <t>Table 7.3</t>
  </si>
  <si>
    <t>Table 7.4</t>
  </si>
  <si>
    <t>Example 7.5</t>
  </si>
  <si>
    <r>
      <t>μ</t>
    </r>
    <r>
      <rPr>
        <i/>
        <vertAlign val="subscript"/>
        <sz val="10"/>
        <rFont val="Arial"/>
        <family val="2"/>
      </rPr>
      <t>j</t>
    </r>
  </si>
  <si>
    <r>
      <t>s</t>
    </r>
    <r>
      <rPr>
        <i/>
        <vertAlign val="subscript"/>
        <sz val="10"/>
        <rFont val="Arial"/>
        <family val="2"/>
      </rPr>
      <t>j</t>
    </r>
  </si>
  <si>
    <r>
      <t>α</t>
    </r>
    <r>
      <rPr>
        <i/>
        <vertAlign val="subscript"/>
        <sz val="10"/>
        <rFont val="Arial"/>
        <family val="2"/>
      </rPr>
      <t>j</t>
    </r>
  </si>
  <si>
    <t>βj</t>
  </si>
  <si>
    <r>
      <t>a</t>
    </r>
    <r>
      <rPr>
        <i/>
        <sz val="10"/>
        <rFont val="Arial"/>
        <family val="2"/>
      </rPr>
      <t xml:space="preserve"> + </t>
    </r>
    <r>
      <rPr>
        <i/>
        <sz val="10"/>
        <rFont val="Symbol"/>
        <family val="1"/>
      </rPr>
      <t>b</t>
    </r>
  </si>
  <si>
    <t>Optimal</t>
  </si>
  <si>
    <t>SL</t>
  </si>
  <si>
    <t>z</t>
  </si>
  <si>
    <t xml:space="preserve">s </t>
  </si>
  <si>
    <t>phi</t>
  </si>
  <si>
    <t>cost</t>
  </si>
  <si>
    <t>Expected</t>
  </si>
  <si>
    <t>Example 7.6</t>
  </si>
  <si>
    <r>
      <t>E(</t>
    </r>
    <r>
      <rPr>
        <i/>
        <sz val="10"/>
        <rFont val="Arial"/>
        <family val="2"/>
      </rPr>
      <t>pj</t>
    </r>
    <r>
      <rPr>
        <sz val="10"/>
        <rFont val="Arial"/>
        <family val="2"/>
      </rPr>
      <t>)</t>
    </r>
  </si>
  <si>
    <t>No release date</t>
  </si>
  <si>
    <t>Same start, with</t>
  </si>
  <si>
    <r>
      <t>α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</t>
    </r>
  </si>
  <si>
    <t>Start:</t>
  </si>
  <si>
    <t>Release at:</t>
  </si>
  <si>
    <r>
      <t>β</t>
    </r>
    <r>
      <rPr>
        <i/>
        <vertAlign val="subscript"/>
        <sz val="10"/>
        <rFont val="Arial"/>
        <family val="2"/>
      </rPr>
      <t>j</t>
    </r>
  </si>
  <si>
    <t>State</t>
  </si>
  <si>
    <t>Probability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</si>
  <si>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</si>
  <si>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</si>
  <si>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t>Seq 1-2-3</t>
  </si>
  <si>
    <t>start</t>
  </si>
  <si>
    <t>S1</t>
  </si>
  <si>
    <t>p</t>
  </si>
  <si>
    <t>C</t>
  </si>
  <si>
    <t>E</t>
  </si>
  <si>
    <t>T</t>
  </si>
  <si>
    <t>S2</t>
  </si>
  <si>
    <t>Seq 2-3-1</t>
  </si>
  <si>
    <t>Example 7.9</t>
  </si>
  <si>
    <t xml:space="preserve">Lateness </t>
  </si>
  <si>
    <t>Tardiness</t>
  </si>
  <si>
    <t>Number tardy</t>
  </si>
  <si>
    <t>Service Level</t>
  </si>
  <si>
    <t>Tardy?</t>
  </si>
  <si>
    <t>bj</t>
  </si>
  <si>
    <t>Example 7.10</t>
  </si>
  <si>
    <t>RE</t>
  </si>
  <si>
    <t>RT</t>
  </si>
  <si>
    <t>Accept</t>
  </si>
  <si>
    <t>Rewards</t>
  </si>
  <si>
    <t>Average</t>
  </si>
  <si>
    <t>Common Due Date, Identical and Symmetric Alphas and Betas</t>
  </si>
  <si>
    <t>Example 7.11</t>
  </si>
  <si>
    <t>Parameters</t>
  </si>
  <si>
    <t>#1</t>
  </si>
  <si>
    <t>#2</t>
  </si>
  <si>
    <t>Mean</t>
  </si>
  <si>
    <t>k</t>
  </si>
  <si>
    <t>s.d.</t>
  </si>
  <si>
    <t>Job</t>
  </si>
  <si>
    <t>d(j)</t>
  </si>
  <si>
    <t>p(j)</t>
  </si>
  <si>
    <t>Acc</t>
  </si>
  <si>
    <t>Complete</t>
  </si>
  <si>
    <t>Reward1</t>
  </si>
  <si>
    <t>Reward2</t>
  </si>
  <si>
    <t>U</t>
  </si>
  <si>
    <t>Rew1</t>
  </si>
  <si>
    <t>Rew2</t>
  </si>
  <si>
    <t>Optimizing Expected E/T Penalties</t>
  </si>
  <si>
    <t>Given the release times find the best sequence.</t>
  </si>
  <si>
    <t>Alpha</t>
  </si>
  <si>
    <t>Beta</t>
  </si>
  <si>
    <t>E(r,j)</t>
  </si>
  <si>
    <t>T(r,j)</t>
  </si>
  <si>
    <t>Release</t>
  </si>
  <si>
    <t>Completions</t>
  </si>
  <si>
    <t>E/T</t>
  </si>
  <si>
    <t>Cost</t>
  </si>
  <si>
    <t>Expected Penalty</t>
  </si>
  <si>
    <t>Penalties</t>
  </si>
  <si>
    <t xml:space="preserve">Model contains penalties to assure </t>
  </si>
  <si>
    <t xml:space="preserve">   that release dates are nondecreasing</t>
  </si>
  <si>
    <t xml:space="preserve">   minimize release dates in case of ties.</t>
  </si>
  <si>
    <t>and a tie-breaker in the objective to</t>
  </si>
  <si>
    <t>(The complementary model appears on</t>
  </si>
  <si>
    <t xml:space="preserve">   the next worksheet.)</t>
  </si>
  <si>
    <t xml:space="preserve">NB: Although this model is built for solution by the Evolutionary Solver, </t>
  </si>
  <si>
    <t xml:space="preserve">   it is possible to solve the problem using integer programming.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</si>
</sst>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00000"/>
    <numFmt numFmtId="172" formatCode="0.0000000"/>
    <numFmt numFmtId="173" formatCode="0.000000"/>
    <numFmt numFmtId="174" formatCode="0.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33" borderId="18" xfId="0" applyNumberForma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Border="1" applyAlignment="1">
      <alignment horizontal="right"/>
    </xf>
    <xf numFmtId="164" fontId="0" fillId="0" borderId="21" xfId="0" applyNumberFormat="1" applyBorder="1" applyAlignment="1">
      <alignment/>
    </xf>
    <xf numFmtId="170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9" xfId="0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4" borderId="19" xfId="0" applyFont="1" applyFill="1" applyBorder="1" applyAlignment="1">
      <alignment/>
    </xf>
    <xf numFmtId="0" fontId="0" fillId="34" borderId="20" xfId="0" applyFont="1" applyFill="1" applyBorder="1" applyAlignment="1">
      <alignment horizontal="right"/>
    </xf>
    <xf numFmtId="0" fontId="0" fillId="34" borderId="18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15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9" fontId="0" fillId="0" borderId="13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4" fontId="0" fillId="33" borderId="18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34" borderId="19" xfId="0" applyNumberFormat="1" applyFont="1" applyFill="1" applyBorder="1" applyAlignment="1">
      <alignment horizontal="right" vertical="center"/>
    </xf>
    <xf numFmtId="1" fontId="0" fillId="34" borderId="18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1" fontId="2" fillId="0" borderId="0" xfId="0" applyNumberFormat="1" applyFont="1" applyAlignment="1">
      <alignment horizontal="center" vertical="center"/>
    </xf>
    <xf numFmtId="1" fontId="0" fillId="0" borderId="1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vertical="center"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3" fillId="0" borderId="0" xfId="0" applyNumberFormat="1" applyFont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right" vertical="center"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4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4" fontId="0" fillId="0" borderId="1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vertical="center"/>
    </xf>
    <xf numFmtId="164" fontId="0" fillId="0" borderId="23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74" fontId="0" fillId="0" borderId="12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" fontId="0" fillId="0" borderId="11" xfId="0" applyNumberFormat="1" applyFont="1" applyBorder="1" applyAlignment="1">
      <alignment vertical="center"/>
    </xf>
    <xf numFmtId="174" fontId="0" fillId="0" borderId="0" xfId="0" applyNumberFormat="1" applyFont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19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9" fontId="0" fillId="0" borderId="12" xfId="60" applyFont="1" applyBorder="1" applyAlignment="1">
      <alignment/>
    </xf>
    <xf numFmtId="9" fontId="0" fillId="0" borderId="16" xfId="60" applyFont="1" applyBorder="1" applyAlignment="1">
      <alignment/>
    </xf>
    <xf numFmtId="9" fontId="0" fillId="0" borderId="17" xfId="60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9" fontId="0" fillId="0" borderId="19" xfId="60" applyFont="1" applyFill="1" applyBorder="1" applyAlignment="1">
      <alignment horizontal="right"/>
    </xf>
    <xf numFmtId="9" fontId="0" fillId="0" borderId="20" xfId="60" applyFont="1" applyFill="1" applyBorder="1" applyAlignment="1">
      <alignment horizontal="right"/>
    </xf>
    <xf numFmtId="9" fontId="0" fillId="0" borderId="18" xfId="60" applyFont="1" applyFill="1" applyBorder="1" applyAlignment="1">
      <alignment horizontal="right"/>
    </xf>
    <xf numFmtId="9" fontId="0" fillId="0" borderId="0" xfId="60" applyFont="1" applyFill="1" applyBorder="1" applyAlignment="1">
      <alignment horizontal="right"/>
    </xf>
    <xf numFmtId="0" fontId="0" fillId="33" borderId="23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174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2" fontId="0" fillId="33" borderId="23" xfId="0" applyNumberFormat="1" applyFont="1" applyFill="1" applyBorder="1" applyAlignment="1">
      <alignment horizontal="right"/>
    </xf>
    <xf numFmtId="164" fontId="0" fillId="33" borderId="23" xfId="0" applyNumberForma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174" fontId="0" fillId="0" borderId="0" xfId="0" applyNumberFormat="1" applyAlignment="1">
      <alignment/>
    </xf>
    <xf numFmtId="0" fontId="0" fillId="0" borderId="23" xfId="0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3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left"/>
    </xf>
    <xf numFmtId="1" fontId="0" fillId="35" borderId="19" xfId="0" applyNumberFormat="1" applyFont="1" applyFill="1" applyBorder="1" applyAlignment="1">
      <alignment horizontal="right"/>
    </xf>
    <xf numFmtId="1" fontId="0" fillId="35" borderId="20" xfId="0" applyNumberFormat="1" applyFont="1" applyFill="1" applyBorder="1" applyAlignment="1">
      <alignment horizontal="right"/>
    </xf>
    <xf numFmtId="1" fontId="0" fillId="35" borderId="18" xfId="0" applyNumberFormat="1" applyFont="1" applyFill="1" applyBorder="1" applyAlignment="1">
      <alignment horizontal="right"/>
    </xf>
    <xf numFmtId="2" fontId="0" fillId="34" borderId="19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50" fillId="0" borderId="0" xfId="0" applyFont="1" applyAlignment="1">
      <alignment/>
    </xf>
    <xf numFmtId="2" fontId="0" fillId="34" borderId="19" xfId="57" applyNumberFormat="1" applyFont="1" applyFill="1" applyBorder="1">
      <alignment/>
      <protection/>
    </xf>
    <xf numFmtId="2" fontId="0" fillId="34" borderId="20" xfId="57" applyNumberFormat="1" applyFont="1" applyFill="1" applyBorder="1">
      <alignment/>
      <protection/>
    </xf>
    <xf numFmtId="2" fontId="0" fillId="34" borderId="18" xfId="57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140625" style="0" bestFit="1" customWidth="1"/>
    <col min="2" max="2" width="11.00390625" style="0" customWidth="1"/>
  </cols>
  <sheetData>
    <row r="1" spans="1:7" ht="12.75">
      <c r="A1" s="1" t="s">
        <v>21</v>
      </c>
      <c r="B1" s="2"/>
      <c r="C1" s="42"/>
      <c r="E1" s="10" t="s">
        <v>36</v>
      </c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1" t="s">
        <v>0</v>
      </c>
      <c r="B3" s="25" t="s">
        <v>1</v>
      </c>
      <c r="C3" s="26">
        <v>1</v>
      </c>
      <c r="D3" s="26">
        <v>2</v>
      </c>
      <c r="E3" s="26">
        <v>3</v>
      </c>
      <c r="F3" s="26">
        <v>4</v>
      </c>
      <c r="G3" s="27">
        <v>5</v>
      </c>
    </row>
    <row r="4" spans="2:7" ht="12.75">
      <c r="B4" s="8" t="s">
        <v>2</v>
      </c>
      <c r="C4" s="4">
        <v>1</v>
      </c>
      <c r="D4" s="4">
        <v>2</v>
      </c>
      <c r="E4" s="4">
        <v>3</v>
      </c>
      <c r="F4" s="4">
        <v>4</v>
      </c>
      <c r="G4" s="5">
        <v>5</v>
      </c>
    </row>
    <row r="5" spans="2:7" ht="12.75">
      <c r="B5" s="11" t="s">
        <v>3</v>
      </c>
      <c r="C5" s="7">
        <v>0.1</v>
      </c>
      <c r="D5" s="7">
        <v>0.2</v>
      </c>
      <c r="E5" s="7">
        <v>0.3</v>
      </c>
      <c r="F5" s="7">
        <v>0.4</v>
      </c>
      <c r="G5" s="12">
        <v>0.5</v>
      </c>
    </row>
    <row r="6" spans="2:7" ht="12.75">
      <c r="B6" s="6" t="s">
        <v>4</v>
      </c>
      <c r="C6" s="13">
        <v>0.9</v>
      </c>
      <c r="D6" s="13">
        <v>0.5</v>
      </c>
      <c r="E6" s="13">
        <v>0.8</v>
      </c>
      <c r="F6" s="13">
        <v>0.7</v>
      </c>
      <c r="G6" s="14">
        <v>0.9</v>
      </c>
    </row>
    <row r="7" spans="3:7" ht="12.75">
      <c r="C7" s="9"/>
      <c r="D7" s="9"/>
      <c r="E7" s="9"/>
      <c r="F7" s="9"/>
      <c r="G7" s="9"/>
    </row>
    <row r="8" spans="1:7" ht="12.75">
      <c r="A8" s="10" t="s">
        <v>6</v>
      </c>
      <c r="B8" s="15" t="s">
        <v>7</v>
      </c>
      <c r="C8" s="16">
        <f>C5^2</f>
        <v>0.010000000000000002</v>
      </c>
      <c r="D8" s="16">
        <f>D5^2</f>
        <v>0.04000000000000001</v>
      </c>
      <c r="E8" s="16">
        <f>E5^2</f>
        <v>0.09</v>
      </c>
      <c r="F8" s="16">
        <f>F5^2</f>
        <v>0.16000000000000003</v>
      </c>
      <c r="G8" s="17">
        <f>G5^2</f>
        <v>0.25</v>
      </c>
    </row>
    <row r="9" spans="2:7" ht="12.75">
      <c r="B9" s="18" t="s">
        <v>8</v>
      </c>
      <c r="C9" s="19">
        <f>C8</f>
        <v>0.010000000000000002</v>
      </c>
      <c r="D9" s="19">
        <f>C9+D8</f>
        <v>0.05000000000000001</v>
      </c>
      <c r="E9" s="19">
        <f>D9+E8</f>
        <v>0.14</v>
      </c>
      <c r="F9" s="19">
        <f>E9+F8</f>
        <v>0.30000000000000004</v>
      </c>
      <c r="G9" s="20">
        <f>F9+G8</f>
        <v>0.55</v>
      </c>
    </row>
    <row r="10" spans="2:7" ht="12.75">
      <c r="B10" s="18" t="s">
        <v>9</v>
      </c>
      <c r="C10" s="19">
        <f>C9^0.5</f>
        <v>0.1</v>
      </c>
      <c r="D10" s="19">
        <f>D9^0.5</f>
        <v>0.223606797749979</v>
      </c>
      <c r="E10" s="19">
        <f>E9^0.5</f>
        <v>0.37416573867739417</v>
      </c>
      <c r="F10" s="19">
        <f>F9^0.5</f>
        <v>0.5477225575051662</v>
      </c>
      <c r="G10" s="20">
        <f>G9^0.5</f>
        <v>0.7416198487095663</v>
      </c>
    </row>
    <row r="11" spans="2:7" ht="12.75">
      <c r="B11" s="18" t="s">
        <v>10</v>
      </c>
      <c r="C11" s="7">
        <f>C4</f>
        <v>1</v>
      </c>
      <c r="D11" s="7">
        <f>C11+D4</f>
        <v>3</v>
      </c>
      <c r="E11" s="7">
        <f>D11+E4</f>
        <v>6</v>
      </c>
      <c r="F11" s="7">
        <f>E11+F4</f>
        <v>10</v>
      </c>
      <c r="G11" s="12">
        <f>F11+G4</f>
        <v>15</v>
      </c>
    </row>
    <row r="12" spans="2:7" ht="12.75">
      <c r="B12" s="18"/>
      <c r="C12" s="7"/>
      <c r="D12" s="7"/>
      <c r="E12" s="7"/>
      <c r="F12" s="7"/>
      <c r="G12" s="12"/>
    </row>
    <row r="13" spans="2:7" ht="12.75">
      <c r="B13" s="18" t="s">
        <v>5</v>
      </c>
      <c r="C13" s="19">
        <f>NORMSINV(C6)</f>
        <v>1.2815515655446004</v>
      </c>
      <c r="D13" s="19">
        <f>NORMSINV(D6)</f>
        <v>-1.392137635291833E-16</v>
      </c>
      <c r="E13" s="19">
        <f>NORMSINV(E6)</f>
        <v>0.8416212335729143</v>
      </c>
      <c r="F13" s="19">
        <f>NORMSINV(F6)</f>
        <v>0.5244005127080404</v>
      </c>
      <c r="G13" s="20">
        <f>NORMSINV(G6)</f>
        <v>1.2815515655446004</v>
      </c>
    </row>
    <row r="14" spans="2:8" ht="12.75">
      <c r="B14" s="21" t="s">
        <v>11</v>
      </c>
      <c r="C14" s="22">
        <f>C11+C13*C10</f>
        <v>1.12815515655446</v>
      </c>
      <c r="D14" s="22">
        <f>D11+D13*D10</f>
        <v>3</v>
      </c>
      <c r="E14" s="22">
        <f>E11+E13*E10</f>
        <v>6.314905830546389</v>
      </c>
      <c r="F14" s="22">
        <f>F11+F13*F10</f>
        <v>10.287225989977468</v>
      </c>
      <c r="G14" s="23">
        <f>G11+G13*G10</f>
        <v>15.950424078152695</v>
      </c>
      <c r="H14" s="24">
        <f>SUM(C14:G14)</f>
        <v>36.680711055231015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3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9.140625" style="41" customWidth="1"/>
    <col min="2" max="2" width="10.8515625" style="2" customWidth="1"/>
    <col min="3" max="8" width="8.7109375" style="2" customWidth="1"/>
    <col min="9" max="9" width="8.57421875" style="2" customWidth="1"/>
    <col min="10" max="16384" width="9.140625" style="2" customWidth="1"/>
  </cols>
  <sheetData>
    <row r="1" ht="12.75">
      <c r="A1" s="1" t="s">
        <v>81</v>
      </c>
    </row>
    <row r="2" ht="12.75">
      <c r="A2" s="3"/>
    </row>
    <row r="3" ht="12.75">
      <c r="A3" s="1" t="s">
        <v>0</v>
      </c>
    </row>
    <row r="4" spans="1:10" ht="12.75">
      <c r="A4" s="43"/>
      <c r="B4" s="43" t="s">
        <v>1</v>
      </c>
      <c r="C4" s="44">
        <v>1</v>
      </c>
      <c r="D4" s="4">
        <v>2</v>
      </c>
      <c r="E4" s="4">
        <v>3</v>
      </c>
      <c r="F4" s="4">
        <v>4</v>
      </c>
      <c r="G4" s="5">
        <v>5</v>
      </c>
      <c r="I4" s="43" t="s">
        <v>82</v>
      </c>
      <c r="J4" s="162">
        <v>20</v>
      </c>
    </row>
    <row r="5" spans="1:10" ht="12.75">
      <c r="A5" s="45" t="s">
        <v>25</v>
      </c>
      <c r="B5" s="6" t="s">
        <v>26</v>
      </c>
      <c r="C5" s="50">
        <v>7.8</v>
      </c>
      <c r="D5" s="51">
        <v>7.5</v>
      </c>
      <c r="E5" s="51">
        <v>17</v>
      </c>
      <c r="F5" s="51">
        <v>20</v>
      </c>
      <c r="G5" s="52">
        <v>12</v>
      </c>
      <c r="I5" s="53" t="s">
        <v>83</v>
      </c>
      <c r="J5" s="163">
        <v>-10</v>
      </c>
    </row>
    <row r="6" spans="1:7" ht="12.75">
      <c r="A6" s="43" t="s">
        <v>27</v>
      </c>
      <c r="B6" s="49" t="s">
        <v>28</v>
      </c>
      <c r="C6" s="44">
        <v>2.6</v>
      </c>
      <c r="D6" s="4">
        <v>3.5</v>
      </c>
      <c r="E6" s="4">
        <v>3.8</v>
      </c>
      <c r="F6" s="4">
        <v>3.2</v>
      </c>
      <c r="G6" s="5">
        <v>6.4</v>
      </c>
    </row>
    <row r="7" spans="1:7" ht="12.75">
      <c r="A7" s="45" t="s">
        <v>29</v>
      </c>
      <c r="B7" s="33"/>
      <c r="C7" s="50">
        <v>2.8</v>
      </c>
      <c r="D7" s="51">
        <v>3.9</v>
      </c>
      <c r="E7" s="51">
        <v>4.4</v>
      </c>
      <c r="F7" s="51">
        <v>5.5</v>
      </c>
      <c r="G7" s="52">
        <v>6.6</v>
      </c>
    </row>
    <row r="8" spans="1:7" ht="12.75">
      <c r="A8" s="45" t="s">
        <v>30</v>
      </c>
      <c r="B8" s="33"/>
      <c r="C8" s="50">
        <v>3.2</v>
      </c>
      <c r="D8" s="51">
        <v>4.1</v>
      </c>
      <c r="E8" s="51">
        <v>5.6</v>
      </c>
      <c r="F8" s="51">
        <v>6.5</v>
      </c>
      <c r="G8" s="52">
        <v>7.4</v>
      </c>
    </row>
    <row r="9" spans="1:7" ht="12.75">
      <c r="A9" s="53" t="s">
        <v>31</v>
      </c>
      <c r="B9" s="54"/>
      <c r="C9" s="50">
        <v>3.4</v>
      </c>
      <c r="D9" s="51">
        <v>4.5</v>
      </c>
      <c r="E9" s="51">
        <v>6.2</v>
      </c>
      <c r="F9" s="51">
        <v>8.8</v>
      </c>
      <c r="G9" s="52">
        <v>7.6</v>
      </c>
    </row>
    <row r="10" spans="2:7" ht="12.75">
      <c r="B10" s="55" t="s">
        <v>2</v>
      </c>
      <c r="C10" s="146">
        <f>AVERAGE(C6:C9)</f>
        <v>3.0000000000000004</v>
      </c>
      <c r="D10" s="147">
        <f>AVERAGE(D6:D9)</f>
        <v>4</v>
      </c>
      <c r="E10" s="147">
        <f>AVERAGE(E6:E9)</f>
        <v>5</v>
      </c>
      <c r="F10" s="147">
        <f>AVERAGE(F6:F9)</f>
        <v>6</v>
      </c>
      <c r="G10" s="148">
        <f>AVERAGE(G6:G9)</f>
        <v>7</v>
      </c>
    </row>
    <row r="11" spans="3:7" ht="12.75">
      <c r="C11" s="59"/>
      <c r="D11" s="59"/>
      <c r="E11" s="59"/>
      <c r="F11" s="59"/>
      <c r="G11" s="59"/>
    </row>
    <row r="12" spans="2:7" ht="12.75">
      <c r="B12" s="164" t="s">
        <v>32</v>
      </c>
      <c r="C12" s="61">
        <v>2</v>
      </c>
      <c r="D12" s="61">
        <v>1</v>
      </c>
      <c r="E12" s="61">
        <v>5</v>
      </c>
      <c r="F12" s="61">
        <v>3</v>
      </c>
      <c r="G12" s="62">
        <v>4</v>
      </c>
    </row>
    <row r="13" spans="2:7" ht="12.75">
      <c r="B13" s="165" t="s">
        <v>84</v>
      </c>
      <c r="C13" s="166">
        <v>1</v>
      </c>
      <c r="D13" s="166">
        <v>1</v>
      </c>
      <c r="E13" s="166">
        <v>0</v>
      </c>
      <c r="F13" s="166">
        <v>1</v>
      </c>
      <c r="G13" s="167">
        <v>1</v>
      </c>
    </row>
    <row r="14" spans="2:7" ht="12.75">
      <c r="B14" s="63"/>
      <c r="C14" s="51"/>
      <c r="D14" s="51"/>
      <c r="E14" s="51"/>
      <c r="F14" s="51"/>
      <c r="G14" s="51"/>
    </row>
    <row r="15" spans="1:7" ht="12.75">
      <c r="A15" s="43"/>
      <c r="B15" s="64" t="s">
        <v>33</v>
      </c>
      <c r="C15" s="4"/>
      <c r="D15" s="4"/>
      <c r="E15" s="4"/>
      <c r="F15" s="4"/>
      <c r="G15" s="5"/>
    </row>
    <row r="16" spans="1:7" ht="12.75">
      <c r="A16" s="45" t="s">
        <v>27</v>
      </c>
      <c r="B16" s="33"/>
      <c r="C16" s="33">
        <f aca="true" t="shared" si="0" ref="C16:G19">INDEX($C6:$G6,C$12)*C$13</f>
        <v>3.5</v>
      </c>
      <c r="D16" s="33">
        <f t="shared" si="0"/>
        <v>2.6</v>
      </c>
      <c r="E16" s="33">
        <f t="shared" si="0"/>
        <v>0</v>
      </c>
      <c r="F16" s="33">
        <f t="shared" si="0"/>
        <v>3.8</v>
      </c>
      <c r="G16" s="65">
        <f t="shared" si="0"/>
        <v>3.2</v>
      </c>
    </row>
    <row r="17" spans="1:7" ht="12.75">
      <c r="A17" s="45" t="s">
        <v>29</v>
      </c>
      <c r="B17" s="33"/>
      <c r="C17" s="33">
        <f t="shared" si="0"/>
        <v>3.9</v>
      </c>
      <c r="D17" s="33">
        <f>INDEX($C7:$G7,D$12)*D$13</f>
        <v>2.8</v>
      </c>
      <c r="E17" s="33">
        <f t="shared" si="0"/>
        <v>0</v>
      </c>
      <c r="F17" s="33">
        <f t="shared" si="0"/>
        <v>4.4</v>
      </c>
      <c r="G17" s="65">
        <f t="shared" si="0"/>
        <v>5.5</v>
      </c>
    </row>
    <row r="18" spans="1:7" ht="12.75">
      <c r="A18" s="45" t="s">
        <v>30</v>
      </c>
      <c r="B18" s="33"/>
      <c r="C18" s="33">
        <f t="shared" si="0"/>
        <v>4.1</v>
      </c>
      <c r="D18" s="33">
        <f>INDEX($C8:$G8,D$12)*D$13</f>
        <v>3.2</v>
      </c>
      <c r="E18" s="33">
        <f t="shared" si="0"/>
        <v>0</v>
      </c>
      <c r="F18" s="33">
        <f t="shared" si="0"/>
        <v>5.6</v>
      </c>
      <c r="G18" s="65">
        <f t="shared" si="0"/>
        <v>6.5</v>
      </c>
    </row>
    <row r="19" spans="1:7" ht="12.75">
      <c r="A19" s="53" t="s">
        <v>31</v>
      </c>
      <c r="B19" s="54"/>
      <c r="C19" s="54">
        <f t="shared" si="0"/>
        <v>4.5</v>
      </c>
      <c r="D19" s="54">
        <f t="shared" si="0"/>
        <v>3.4</v>
      </c>
      <c r="E19" s="54">
        <f t="shared" si="0"/>
        <v>0</v>
      </c>
      <c r="F19" s="54">
        <f t="shared" si="0"/>
        <v>6.2</v>
      </c>
      <c r="G19" s="66">
        <f t="shared" si="0"/>
        <v>8.8</v>
      </c>
    </row>
    <row r="20" spans="2:7" ht="12.75">
      <c r="B20" s="63"/>
      <c r="C20" s="51"/>
      <c r="D20" s="51"/>
      <c r="E20" s="51"/>
      <c r="F20" s="51"/>
      <c r="G20" s="51"/>
    </row>
    <row r="21" spans="1:7" ht="12.75">
      <c r="A21" s="43"/>
      <c r="B21" s="64" t="s">
        <v>34</v>
      </c>
      <c r="C21" s="67"/>
      <c r="D21" s="67"/>
      <c r="E21" s="67"/>
      <c r="F21" s="67"/>
      <c r="G21" s="68"/>
    </row>
    <row r="22" spans="1:7" ht="12.75">
      <c r="A22" s="45" t="s">
        <v>27</v>
      </c>
      <c r="B22" s="33"/>
      <c r="C22" s="69">
        <f>INDEX($C6:$G6,C$12)</f>
        <v>3.5</v>
      </c>
      <c r="D22" s="69">
        <f>C22+D16</f>
        <v>6.1</v>
      </c>
      <c r="E22" s="69">
        <f aca="true" t="shared" si="1" ref="D22:G25">D22+E16</f>
        <v>6.1</v>
      </c>
      <c r="F22" s="69">
        <f t="shared" si="1"/>
        <v>9.899999999999999</v>
      </c>
      <c r="G22" s="70">
        <f t="shared" si="1"/>
        <v>13.099999999999998</v>
      </c>
    </row>
    <row r="23" spans="1:7" ht="12.75">
      <c r="A23" s="45" t="s">
        <v>29</v>
      </c>
      <c r="B23" s="33"/>
      <c r="C23" s="69">
        <f>INDEX($C7:$G7,C$12)</f>
        <v>3.9</v>
      </c>
      <c r="D23" s="69">
        <f>C23+D17</f>
        <v>6.699999999999999</v>
      </c>
      <c r="E23" s="69">
        <f t="shared" si="1"/>
        <v>6.699999999999999</v>
      </c>
      <c r="F23" s="69">
        <f t="shared" si="1"/>
        <v>11.1</v>
      </c>
      <c r="G23" s="70">
        <f t="shared" si="1"/>
        <v>16.6</v>
      </c>
    </row>
    <row r="24" spans="1:7" ht="12.75">
      <c r="A24" s="45" t="s">
        <v>30</v>
      </c>
      <c r="B24" s="33"/>
      <c r="C24" s="69">
        <f>INDEX($C8:$G8,C$12)</f>
        <v>4.1</v>
      </c>
      <c r="D24" s="69">
        <f t="shared" si="1"/>
        <v>7.3</v>
      </c>
      <c r="E24" s="69">
        <f>D24+E18</f>
        <v>7.3</v>
      </c>
      <c r="F24" s="69">
        <f t="shared" si="1"/>
        <v>12.899999999999999</v>
      </c>
      <c r="G24" s="70">
        <f t="shared" si="1"/>
        <v>19.4</v>
      </c>
    </row>
    <row r="25" spans="1:7" ht="12.75">
      <c r="A25" s="53" t="s">
        <v>31</v>
      </c>
      <c r="B25" s="54"/>
      <c r="C25" s="57">
        <f>INDEX($C9:$G9,C$12)</f>
        <v>4.5</v>
      </c>
      <c r="D25" s="57">
        <f t="shared" si="1"/>
        <v>7.9</v>
      </c>
      <c r="E25" s="57">
        <f t="shared" si="1"/>
        <v>7.9</v>
      </c>
      <c r="F25" s="57">
        <f t="shared" si="1"/>
        <v>14.100000000000001</v>
      </c>
      <c r="G25" s="58">
        <f t="shared" si="1"/>
        <v>22.900000000000002</v>
      </c>
    </row>
    <row r="26" spans="3:9" ht="12.75">
      <c r="C26" s="71"/>
      <c r="D26" s="71"/>
      <c r="E26" s="71"/>
      <c r="F26" s="71"/>
      <c r="G26" s="71"/>
      <c r="H26" s="71"/>
      <c r="I26" s="71"/>
    </row>
    <row r="27" spans="1:9" ht="12.75">
      <c r="A27" s="43"/>
      <c r="B27" s="64" t="s">
        <v>85</v>
      </c>
      <c r="C27" s="154"/>
      <c r="D27" s="154"/>
      <c r="E27" s="154"/>
      <c r="F27" s="154"/>
      <c r="G27" s="155"/>
      <c r="H27" s="168" t="s">
        <v>20</v>
      </c>
      <c r="I27" s="71"/>
    </row>
    <row r="28" spans="1:9" ht="12.75">
      <c r="A28" s="45" t="s">
        <v>27</v>
      </c>
      <c r="B28" s="33"/>
      <c r="C28" s="69">
        <f aca="true" t="shared" si="2" ref="C28:G31">IF(C22&lt;=INDEX($C$5:$G$5,C$12),$J$4,$J$5)*C$13</f>
        <v>20</v>
      </c>
      <c r="D28" s="69">
        <f t="shared" si="2"/>
        <v>20</v>
      </c>
      <c r="E28" s="69">
        <f>IF(E22&lt;=INDEX($C$5:$G$5,E$12),$J$4,$J$5)*E$13</f>
        <v>0</v>
      </c>
      <c r="F28" s="69">
        <f t="shared" si="2"/>
        <v>20</v>
      </c>
      <c r="G28" s="69">
        <f t="shared" si="2"/>
        <v>20</v>
      </c>
      <c r="H28" s="169">
        <f>SUM(C28:G28)</f>
        <v>80</v>
      </c>
      <c r="I28" s="71"/>
    </row>
    <row r="29" spans="1:9" ht="12.75">
      <c r="A29" s="45" t="s">
        <v>29</v>
      </c>
      <c r="B29" s="33"/>
      <c r="C29" s="69">
        <f t="shared" si="2"/>
        <v>20</v>
      </c>
      <c r="D29" s="69">
        <f t="shared" si="2"/>
        <v>20</v>
      </c>
      <c r="E29" s="69">
        <f t="shared" si="2"/>
        <v>0</v>
      </c>
      <c r="F29" s="69">
        <f t="shared" si="2"/>
        <v>20</v>
      </c>
      <c r="G29" s="69">
        <f t="shared" si="2"/>
        <v>20</v>
      </c>
      <c r="H29" s="169">
        <f>SUM(C29:G29)</f>
        <v>80</v>
      </c>
      <c r="I29" s="71"/>
    </row>
    <row r="30" spans="1:9" ht="12.75">
      <c r="A30" s="45" t="s">
        <v>30</v>
      </c>
      <c r="B30" s="33"/>
      <c r="C30" s="69">
        <f t="shared" si="2"/>
        <v>20</v>
      </c>
      <c r="D30" s="69">
        <f t="shared" si="2"/>
        <v>20</v>
      </c>
      <c r="E30" s="69">
        <f t="shared" si="2"/>
        <v>0</v>
      </c>
      <c r="F30" s="69">
        <f t="shared" si="2"/>
        <v>20</v>
      </c>
      <c r="G30" s="69">
        <f t="shared" si="2"/>
        <v>20</v>
      </c>
      <c r="H30" s="169">
        <f>SUM(C30:G30)</f>
        <v>80</v>
      </c>
      <c r="I30" s="71"/>
    </row>
    <row r="31" spans="1:9" ht="12.75">
      <c r="A31" s="53" t="s">
        <v>31</v>
      </c>
      <c r="B31" s="54"/>
      <c r="C31" s="69">
        <f t="shared" si="2"/>
        <v>20</v>
      </c>
      <c r="D31" s="69">
        <f t="shared" si="2"/>
        <v>-10</v>
      </c>
      <c r="E31" s="69">
        <f t="shared" si="2"/>
        <v>0</v>
      </c>
      <c r="F31" s="69">
        <f t="shared" si="2"/>
        <v>20</v>
      </c>
      <c r="G31" s="69">
        <f t="shared" si="2"/>
        <v>-10</v>
      </c>
      <c r="H31" s="169">
        <f>SUM(C31:G31)</f>
        <v>20</v>
      </c>
      <c r="I31" s="71"/>
    </row>
    <row r="32" spans="1:9" ht="12.75">
      <c r="A32"/>
      <c r="B32" s="170" t="s">
        <v>86</v>
      </c>
      <c r="C32" s="147">
        <f>AVERAGE(C28:C31)</f>
        <v>20</v>
      </c>
      <c r="D32" s="147">
        <f>AVERAGE(D28:D31)</f>
        <v>12.5</v>
      </c>
      <c r="E32" s="147">
        <f>AVERAGE(E28:E31)</f>
        <v>0</v>
      </c>
      <c r="F32" s="147">
        <f>AVERAGE(F28:F31)</f>
        <v>20</v>
      </c>
      <c r="G32" s="148">
        <f>AVERAGE(G28:G31)</f>
        <v>12.5</v>
      </c>
      <c r="H32" s="171">
        <f>SUM(C32:G32)</f>
        <v>65</v>
      </c>
      <c r="I32" s="71"/>
    </row>
    <row r="33" spans="3:9" ht="12.75">
      <c r="C33" s="71"/>
      <c r="D33" s="71"/>
      <c r="E33" s="71"/>
      <c r="F33" s="71"/>
      <c r="G33" s="71"/>
      <c r="H33" s="71"/>
      <c r="I33" s="7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29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9.28125" style="177" customWidth="1"/>
    <col min="2" max="8" width="8.7109375" style="177" customWidth="1"/>
    <col min="9" max="16384" width="4.7109375" style="177" customWidth="1"/>
  </cols>
  <sheetData>
    <row r="1" ht="12.75">
      <c r="A1" s="176" t="s">
        <v>88</v>
      </c>
    </row>
    <row r="3" spans="1:10" ht="12.75">
      <c r="A3" s="177" t="s">
        <v>89</v>
      </c>
      <c r="I3" s="178" t="s">
        <v>90</v>
      </c>
      <c r="J3" s="178" t="s">
        <v>91</v>
      </c>
    </row>
    <row r="4" spans="2:10" ht="12.75">
      <c r="B4" s="179" t="s">
        <v>92</v>
      </c>
      <c r="C4" s="180">
        <v>1</v>
      </c>
      <c r="E4" s="181" t="s">
        <v>93</v>
      </c>
      <c r="F4" s="182">
        <v>2</v>
      </c>
      <c r="H4" s="183" t="s">
        <v>82</v>
      </c>
      <c r="I4" s="184">
        <v>10</v>
      </c>
      <c r="J4" s="180">
        <v>10</v>
      </c>
    </row>
    <row r="5" spans="2:10" ht="12.75">
      <c r="B5" s="185" t="s">
        <v>94</v>
      </c>
      <c r="C5" s="186">
        <v>0.3</v>
      </c>
      <c r="H5" s="187" t="s">
        <v>83</v>
      </c>
      <c r="I5" s="188">
        <v>-5</v>
      </c>
      <c r="J5" s="186">
        <v>-50</v>
      </c>
    </row>
    <row r="7" spans="1:31" ht="12.75">
      <c r="A7" s="177" t="s">
        <v>95</v>
      </c>
      <c r="B7" s="177">
        <v>1</v>
      </c>
      <c r="C7" s="177">
        <v>2</v>
      </c>
      <c r="D7" s="177">
        <v>3</v>
      </c>
      <c r="E7" s="177">
        <v>4</v>
      </c>
      <c r="F7" s="177">
        <v>5</v>
      </c>
      <c r="G7" s="177">
        <v>6</v>
      </c>
      <c r="H7" s="177">
        <v>7</v>
      </c>
      <c r="I7" s="177">
        <v>8</v>
      </c>
      <c r="J7" s="177">
        <v>9</v>
      </c>
      <c r="K7" s="177">
        <v>10</v>
      </c>
      <c r="L7" s="177">
        <v>11</v>
      </c>
      <c r="M7" s="177">
        <v>12</v>
      </c>
      <c r="N7" s="177">
        <v>13</v>
      </c>
      <c r="O7" s="177">
        <v>14</v>
      </c>
      <c r="P7" s="177">
        <v>15</v>
      </c>
      <c r="Q7" s="177">
        <v>16</v>
      </c>
      <c r="R7" s="177">
        <v>17</v>
      </c>
      <c r="S7" s="177">
        <v>18</v>
      </c>
      <c r="T7" s="177">
        <v>19</v>
      </c>
      <c r="U7" s="177">
        <v>20</v>
      </c>
      <c r="V7" s="177">
        <v>21</v>
      </c>
      <c r="W7" s="177">
        <v>22</v>
      </c>
      <c r="X7" s="177">
        <v>23</v>
      </c>
      <c r="Y7" s="177">
        <v>24</v>
      </c>
      <c r="Z7" s="177">
        <v>25</v>
      </c>
      <c r="AA7" s="177">
        <v>26</v>
      </c>
      <c r="AB7" s="177">
        <v>27</v>
      </c>
      <c r="AC7" s="177">
        <v>28</v>
      </c>
      <c r="AD7" s="177">
        <v>29</v>
      </c>
      <c r="AE7" s="177">
        <v>30</v>
      </c>
    </row>
    <row r="8" spans="1:31" ht="12.75">
      <c r="A8" s="177" t="s">
        <v>96</v>
      </c>
      <c r="B8" s="177">
        <v>1</v>
      </c>
      <c r="C8" s="177">
        <v>2</v>
      </c>
      <c r="D8" s="177">
        <v>3</v>
      </c>
      <c r="E8" s="177">
        <v>4</v>
      </c>
      <c r="F8" s="177">
        <v>5</v>
      </c>
      <c r="G8" s="177">
        <v>6</v>
      </c>
      <c r="H8" s="177">
        <v>7</v>
      </c>
      <c r="I8" s="177">
        <v>8</v>
      </c>
      <c r="J8" s="177">
        <v>9</v>
      </c>
      <c r="K8" s="177">
        <v>10</v>
      </c>
      <c r="L8" s="177">
        <v>11</v>
      </c>
      <c r="M8" s="177">
        <v>12</v>
      </c>
      <c r="N8" s="177">
        <v>13</v>
      </c>
      <c r="O8" s="177">
        <v>14</v>
      </c>
      <c r="P8" s="177">
        <v>15</v>
      </c>
      <c r="Q8" s="177">
        <v>16</v>
      </c>
      <c r="R8" s="177">
        <v>17</v>
      </c>
      <c r="S8" s="177">
        <v>18</v>
      </c>
      <c r="T8" s="177">
        <v>19</v>
      </c>
      <c r="U8" s="177">
        <v>20</v>
      </c>
      <c r="V8" s="177">
        <v>21</v>
      </c>
      <c r="W8" s="177">
        <v>22</v>
      </c>
      <c r="X8" s="177">
        <v>23</v>
      </c>
      <c r="Y8" s="177">
        <v>24</v>
      </c>
      <c r="Z8" s="177">
        <v>25</v>
      </c>
      <c r="AA8" s="177">
        <v>26</v>
      </c>
      <c r="AB8" s="177">
        <v>27</v>
      </c>
      <c r="AC8" s="177">
        <v>28</v>
      </c>
      <c r="AD8" s="177">
        <v>29</v>
      </c>
      <c r="AE8" s="177">
        <v>30</v>
      </c>
    </row>
    <row r="9" spans="1:31" ht="12.75">
      <c r="A9" s="177" t="s">
        <v>97</v>
      </c>
      <c r="B9" s="177">
        <f>_XLL.PSILOGNORMAL($C$4,$C$5)</f>
        <v>1</v>
      </c>
      <c r="C9" s="177">
        <f>_XLL.PSILOGNORMAL($C$4,$C$5)</f>
        <v>1</v>
      </c>
      <c r="D9" s="177">
        <f>_XLL.PSILOGNORMAL($C$4,$C$5)</f>
        <v>1</v>
      </c>
      <c r="E9" s="177">
        <f>_XLL.PSILOGNORMAL($C$4,$C$5)</f>
        <v>1</v>
      </c>
      <c r="F9" s="177">
        <f>_XLL.PSILOGNORMAL($C$4,$C$5)</f>
        <v>1</v>
      </c>
      <c r="G9" s="177">
        <f>_XLL.PSILOGNORMAL($C$4,$C$5)</f>
        <v>1</v>
      </c>
      <c r="H9" s="177">
        <f>_XLL.PSILOGNORMAL($C$4,$C$5)</f>
        <v>1</v>
      </c>
      <c r="I9" s="177">
        <f>_XLL.PSILOGNORMAL($C$4,$C$5)</f>
        <v>1</v>
      </c>
      <c r="J9" s="177">
        <f>_XLL.PSILOGNORMAL($C$4,$C$5)</f>
        <v>1</v>
      </c>
      <c r="K9" s="177">
        <f>_XLL.PSILOGNORMAL($C$4,$C$5)</f>
        <v>1</v>
      </c>
      <c r="L9" s="177">
        <f>_XLL.PSILOGNORMAL($C$4,$C$5)</f>
        <v>1</v>
      </c>
      <c r="M9" s="177">
        <f>_XLL.PSILOGNORMAL($C$4,$C$5)</f>
        <v>1</v>
      </c>
      <c r="N9" s="177">
        <f>_XLL.PSILOGNORMAL($C$4,$C$5)</f>
        <v>1</v>
      </c>
      <c r="O9" s="177">
        <f>_XLL.PSILOGNORMAL($C$4,$C$5)</f>
        <v>1</v>
      </c>
      <c r="P9" s="177">
        <f>_XLL.PSILOGNORMAL($C$4,$C$5)</f>
        <v>1</v>
      </c>
      <c r="Q9" s="177">
        <f>_XLL.PSILOGNORMAL($C$4,$C$5)</f>
        <v>1</v>
      </c>
      <c r="R9" s="177">
        <f>_XLL.PSILOGNORMAL($C$4,$C$5)</f>
        <v>1</v>
      </c>
      <c r="S9" s="177">
        <f>_XLL.PSILOGNORMAL($C$4,$C$5)</f>
        <v>1</v>
      </c>
      <c r="T9" s="177">
        <f>_XLL.PSILOGNORMAL($C$4,$C$5)</f>
        <v>1</v>
      </c>
      <c r="U9" s="177">
        <f>_XLL.PSILOGNORMAL($C$4,$C$5)</f>
        <v>1</v>
      </c>
      <c r="V9" s="177">
        <f>_XLL.PSILOGNORMAL($C$4,$C$5)</f>
        <v>1</v>
      </c>
      <c r="W9" s="177">
        <f>_XLL.PSILOGNORMAL($C$4,$C$5)</f>
        <v>1</v>
      </c>
      <c r="X9" s="177">
        <f>_XLL.PSILOGNORMAL($C$4,$C$5)</f>
        <v>1</v>
      </c>
      <c r="Y9" s="177">
        <f>_XLL.PSILOGNORMAL($C$4,$C$5)</f>
        <v>1</v>
      </c>
      <c r="Z9" s="177">
        <f>_XLL.PSILOGNORMAL($C$4,$C$5)</f>
        <v>1</v>
      </c>
      <c r="AA9" s="177">
        <f>_XLL.PSILOGNORMAL($C$4,$C$5)</f>
        <v>1</v>
      </c>
      <c r="AB9" s="177">
        <f>_XLL.PSILOGNORMAL($C$4,$C$5)</f>
        <v>1</v>
      </c>
      <c r="AC9" s="177">
        <f>_XLL.PSILOGNORMAL($C$4,$C$5)</f>
        <v>1</v>
      </c>
      <c r="AD9" s="177">
        <f>_XLL.PSILOGNORMAL($C$4,$C$5)</f>
        <v>1</v>
      </c>
      <c r="AE9" s="177">
        <f>_XLL.PSILOGNORMAL($C$4,$C$5)</f>
        <v>1</v>
      </c>
    </row>
    <row r="11" spans="1:31" ht="12.75">
      <c r="A11" s="177" t="s">
        <v>98</v>
      </c>
      <c r="B11" s="177">
        <f>IF(B7&lt;=$F$4,0,1)</f>
        <v>0</v>
      </c>
      <c r="C11" s="177">
        <f aca="true" t="shared" si="0" ref="C11:AE11">IF(C7&lt;=$F$4,0,1)</f>
        <v>0</v>
      </c>
      <c r="D11" s="177">
        <f t="shared" si="0"/>
        <v>1</v>
      </c>
      <c r="E11" s="177">
        <f t="shared" si="0"/>
        <v>1</v>
      </c>
      <c r="F11" s="177">
        <f t="shared" si="0"/>
        <v>1</v>
      </c>
      <c r="G11" s="177">
        <f t="shared" si="0"/>
        <v>1</v>
      </c>
      <c r="H11" s="177">
        <f t="shared" si="0"/>
        <v>1</v>
      </c>
      <c r="I11" s="177">
        <f t="shared" si="0"/>
        <v>1</v>
      </c>
      <c r="J11" s="177">
        <f t="shared" si="0"/>
        <v>1</v>
      </c>
      <c r="K11" s="177">
        <f t="shared" si="0"/>
        <v>1</v>
      </c>
      <c r="L11" s="177">
        <f t="shared" si="0"/>
        <v>1</v>
      </c>
      <c r="M11" s="177">
        <f t="shared" si="0"/>
        <v>1</v>
      </c>
      <c r="N11" s="177">
        <f t="shared" si="0"/>
        <v>1</v>
      </c>
      <c r="O11" s="177">
        <f t="shared" si="0"/>
        <v>1</v>
      </c>
      <c r="P11" s="177">
        <f t="shared" si="0"/>
        <v>1</v>
      </c>
      <c r="Q11" s="177">
        <f t="shared" si="0"/>
        <v>1</v>
      </c>
      <c r="R11" s="177">
        <f t="shared" si="0"/>
        <v>1</v>
      </c>
      <c r="S11" s="177">
        <f t="shared" si="0"/>
        <v>1</v>
      </c>
      <c r="T11" s="177">
        <f t="shared" si="0"/>
        <v>1</v>
      </c>
      <c r="U11" s="177">
        <f t="shared" si="0"/>
        <v>1</v>
      </c>
      <c r="V11" s="177">
        <f t="shared" si="0"/>
        <v>1</v>
      </c>
      <c r="W11" s="177">
        <f t="shared" si="0"/>
        <v>1</v>
      </c>
      <c r="X11" s="177">
        <f t="shared" si="0"/>
        <v>1</v>
      </c>
      <c r="Y11" s="177">
        <f t="shared" si="0"/>
        <v>1</v>
      </c>
      <c r="Z11" s="177">
        <f t="shared" si="0"/>
        <v>1</v>
      </c>
      <c r="AA11" s="177">
        <f t="shared" si="0"/>
        <v>1</v>
      </c>
      <c r="AB11" s="177">
        <f t="shared" si="0"/>
        <v>1</v>
      </c>
      <c r="AC11" s="177">
        <f t="shared" si="0"/>
        <v>1</v>
      </c>
      <c r="AD11" s="177">
        <f t="shared" si="0"/>
        <v>1</v>
      </c>
      <c r="AE11" s="177">
        <f t="shared" si="0"/>
        <v>1</v>
      </c>
    </row>
    <row r="12" spans="1:31" ht="12.75">
      <c r="A12" s="177" t="s">
        <v>99</v>
      </c>
      <c r="B12" s="189">
        <f>B11*B9</f>
        <v>0</v>
      </c>
      <c r="C12" s="189">
        <f>C11*(B12+C9)</f>
        <v>0</v>
      </c>
      <c r="D12" s="189">
        <f aca="true" t="shared" si="1" ref="D12:AE12">D11*(C12+D9)</f>
        <v>1</v>
      </c>
      <c r="E12" s="189">
        <f t="shared" si="1"/>
        <v>2</v>
      </c>
      <c r="F12" s="189">
        <f t="shared" si="1"/>
        <v>3</v>
      </c>
      <c r="G12" s="189">
        <f t="shared" si="1"/>
        <v>4</v>
      </c>
      <c r="H12" s="189">
        <f t="shared" si="1"/>
        <v>5</v>
      </c>
      <c r="I12" s="189">
        <f t="shared" si="1"/>
        <v>6</v>
      </c>
      <c r="J12" s="189">
        <f t="shared" si="1"/>
        <v>7</v>
      </c>
      <c r="K12" s="189">
        <f t="shared" si="1"/>
        <v>8</v>
      </c>
      <c r="L12" s="189">
        <f t="shared" si="1"/>
        <v>9</v>
      </c>
      <c r="M12" s="189">
        <f t="shared" si="1"/>
        <v>10</v>
      </c>
      <c r="N12" s="189">
        <f t="shared" si="1"/>
        <v>11</v>
      </c>
      <c r="O12" s="189">
        <f t="shared" si="1"/>
        <v>12</v>
      </c>
      <c r="P12" s="189">
        <f t="shared" si="1"/>
        <v>13</v>
      </c>
      <c r="Q12" s="189">
        <f t="shared" si="1"/>
        <v>14</v>
      </c>
      <c r="R12" s="189">
        <f t="shared" si="1"/>
        <v>15</v>
      </c>
      <c r="S12" s="189">
        <f t="shared" si="1"/>
        <v>16</v>
      </c>
      <c r="T12" s="189">
        <f t="shared" si="1"/>
        <v>17</v>
      </c>
      <c r="U12" s="189">
        <f t="shared" si="1"/>
        <v>18</v>
      </c>
      <c r="V12" s="189">
        <f t="shared" si="1"/>
        <v>19</v>
      </c>
      <c r="W12" s="189">
        <f t="shared" si="1"/>
        <v>20</v>
      </c>
      <c r="X12" s="189">
        <f t="shared" si="1"/>
        <v>21</v>
      </c>
      <c r="Y12" s="189">
        <f t="shared" si="1"/>
        <v>22</v>
      </c>
      <c r="Z12" s="189">
        <f t="shared" si="1"/>
        <v>23</v>
      </c>
      <c r="AA12" s="189">
        <f t="shared" si="1"/>
        <v>24</v>
      </c>
      <c r="AB12" s="189">
        <f t="shared" si="1"/>
        <v>25</v>
      </c>
      <c r="AC12" s="189">
        <f t="shared" si="1"/>
        <v>26</v>
      </c>
      <c r="AD12" s="189">
        <f t="shared" si="1"/>
        <v>27</v>
      </c>
      <c r="AE12" s="189">
        <f t="shared" si="1"/>
        <v>28</v>
      </c>
    </row>
    <row r="13" spans="1:31" ht="12.75">
      <c r="A13" s="177" t="s">
        <v>79</v>
      </c>
      <c r="B13" s="177">
        <f>B11*IF(B12&gt;B8,1,0)</f>
        <v>0</v>
      </c>
      <c r="C13" s="177">
        <f aca="true" t="shared" si="2" ref="C13:AE13">C11*IF(C12&gt;C8,1,0)</f>
        <v>0</v>
      </c>
      <c r="D13" s="177">
        <f t="shared" si="2"/>
        <v>0</v>
      </c>
      <c r="E13" s="177">
        <f t="shared" si="2"/>
        <v>0</v>
      </c>
      <c r="F13" s="177">
        <f>F11*IF(F12&gt;F8,1,0)</f>
        <v>0</v>
      </c>
      <c r="G13" s="177">
        <f t="shared" si="2"/>
        <v>0</v>
      </c>
      <c r="H13" s="177">
        <f t="shared" si="2"/>
        <v>0</v>
      </c>
      <c r="I13" s="177">
        <f t="shared" si="2"/>
        <v>0</v>
      </c>
      <c r="J13" s="177">
        <f t="shared" si="2"/>
        <v>0</v>
      </c>
      <c r="K13" s="177">
        <f t="shared" si="2"/>
        <v>0</v>
      </c>
      <c r="L13" s="177">
        <f t="shared" si="2"/>
        <v>0</v>
      </c>
      <c r="M13" s="177">
        <f t="shared" si="2"/>
        <v>0</v>
      </c>
      <c r="N13" s="177">
        <f t="shared" si="2"/>
        <v>0</v>
      </c>
      <c r="O13" s="177">
        <f t="shared" si="2"/>
        <v>0</v>
      </c>
      <c r="P13" s="177">
        <f t="shared" si="2"/>
        <v>0</v>
      </c>
      <c r="Q13" s="177">
        <f t="shared" si="2"/>
        <v>0</v>
      </c>
      <c r="R13" s="177">
        <f t="shared" si="2"/>
        <v>0</v>
      </c>
      <c r="S13" s="177">
        <f t="shared" si="2"/>
        <v>0</v>
      </c>
      <c r="T13" s="177">
        <f t="shared" si="2"/>
        <v>0</v>
      </c>
      <c r="U13" s="177">
        <f t="shared" si="2"/>
        <v>0</v>
      </c>
      <c r="V13" s="177">
        <f t="shared" si="2"/>
        <v>0</v>
      </c>
      <c r="W13" s="177">
        <f t="shared" si="2"/>
        <v>0</v>
      </c>
      <c r="X13" s="177">
        <f t="shared" si="2"/>
        <v>0</v>
      </c>
      <c r="Y13" s="177">
        <f t="shared" si="2"/>
        <v>0</v>
      </c>
      <c r="Z13" s="177">
        <f t="shared" si="2"/>
        <v>0</v>
      </c>
      <c r="AA13" s="177">
        <f t="shared" si="2"/>
        <v>0</v>
      </c>
      <c r="AB13" s="177">
        <f t="shared" si="2"/>
        <v>0</v>
      </c>
      <c r="AC13" s="177">
        <f t="shared" si="2"/>
        <v>0</v>
      </c>
      <c r="AD13" s="177">
        <f t="shared" si="2"/>
        <v>0</v>
      </c>
      <c r="AE13" s="177">
        <f t="shared" si="2"/>
        <v>0</v>
      </c>
    </row>
    <row r="14" spans="1:31" ht="12.75">
      <c r="A14" s="177" t="s">
        <v>100</v>
      </c>
      <c r="B14" s="177">
        <f>B11*($I$4*(1-B13)+$I$5*B13)</f>
        <v>0</v>
      </c>
      <c r="C14" s="177">
        <f aca="true" t="shared" si="3" ref="C14:AE14">C11*($I$4*(1-C13)+$I$5*C13)</f>
        <v>0</v>
      </c>
      <c r="D14" s="177">
        <f t="shared" si="3"/>
        <v>10</v>
      </c>
      <c r="E14" s="177">
        <f t="shared" si="3"/>
        <v>10</v>
      </c>
      <c r="F14" s="177">
        <f t="shared" si="3"/>
        <v>10</v>
      </c>
      <c r="G14" s="177">
        <f t="shared" si="3"/>
        <v>10</v>
      </c>
      <c r="H14" s="177">
        <f t="shared" si="3"/>
        <v>10</v>
      </c>
      <c r="I14" s="177">
        <f t="shared" si="3"/>
        <v>10</v>
      </c>
      <c r="J14" s="177">
        <f t="shared" si="3"/>
        <v>10</v>
      </c>
      <c r="K14" s="177">
        <f t="shared" si="3"/>
        <v>10</v>
      </c>
      <c r="L14" s="177">
        <f t="shared" si="3"/>
        <v>10</v>
      </c>
      <c r="M14" s="177">
        <f t="shared" si="3"/>
        <v>10</v>
      </c>
      <c r="N14" s="177">
        <f t="shared" si="3"/>
        <v>10</v>
      </c>
      <c r="O14" s="177">
        <f t="shared" si="3"/>
        <v>10</v>
      </c>
      <c r="P14" s="177">
        <f t="shared" si="3"/>
        <v>10</v>
      </c>
      <c r="Q14" s="177">
        <f t="shared" si="3"/>
        <v>10</v>
      </c>
      <c r="R14" s="177">
        <f t="shared" si="3"/>
        <v>10</v>
      </c>
      <c r="S14" s="177">
        <f t="shared" si="3"/>
        <v>10</v>
      </c>
      <c r="T14" s="177">
        <f t="shared" si="3"/>
        <v>10</v>
      </c>
      <c r="U14" s="177">
        <f t="shared" si="3"/>
        <v>10</v>
      </c>
      <c r="V14" s="177">
        <f t="shared" si="3"/>
        <v>10</v>
      </c>
      <c r="W14" s="177">
        <f t="shared" si="3"/>
        <v>10</v>
      </c>
      <c r="X14" s="177">
        <f t="shared" si="3"/>
        <v>10</v>
      </c>
      <c r="Y14" s="177">
        <f t="shared" si="3"/>
        <v>10</v>
      </c>
      <c r="Z14" s="177">
        <f t="shared" si="3"/>
        <v>10</v>
      </c>
      <c r="AA14" s="177">
        <f t="shared" si="3"/>
        <v>10</v>
      </c>
      <c r="AB14" s="177">
        <f t="shared" si="3"/>
        <v>10</v>
      </c>
      <c r="AC14" s="177">
        <f t="shared" si="3"/>
        <v>10</v>
      </c>
      <c r="AD14" s="177">
        <f t="shared" si="3"/>
        <v>10</v>
      </c>
      <c r="AE14" s="177">
        <f t="shared" si="3"/>
        <v>10</v>
      </c>
    </row>
    <row r="15" spans="1:31" ht="12.75">
      <c r="A15" s="177" t="s">
        <v>101</v>
      </c>
      <c r="B15" s="177">
        <f>B11*($J$4*(1-B13)+$J$5*B13)</f>
        <v>0</v>
      </c>
      <c r="C15" s="177">
        <f aca="true" t="shared" si="4" ref="C15:AE15">C11*($J$4*(1-C13)+$J$5*C13)</f>
        <v>0</v>
      </c>
      <c r="D15" s="177">
        <f t="shared" si="4"/>
        <v>10</v>
      </c>
      <c r="E15" s="177">
        <f t="shared" si="4"/>
        <v>10</v>
      </c>
      <c r="F15" s="177">
        <f t="shared" si="4"/>
        <v>10</v>
      </c>
      <c r="G15" s="177">
        <f t="shared" si="4"/>
        <v>10</v>
      </c>
      <c r="H15" s="177">
        <f t="shared" si="4"/>
        <v>10</v>
      </c>
      <c r="I15" s="177">
        <f t="shared" si="4"/>
        <v>10</v>
      </c>
      <c r="J15" s="177">
        <f t="shared" si="4"/>
        <v>10</v>
      </c>
      <c r="K15" s="177">
        <f t="shared" si="4"/>
        <v>10</v>
      </c>
      <c r="L15" s="177">
        <f t="shared" si="4"/>
        <v>10</v>
      </c>
      <c r="M15" s="177">
        <f t="shared" si="4"/>
        <v>10</v>
      </c>
      <c r="N15" s="177">
        <f t="shared" si="4"/>
        <v>10</v>
      </c>
      <c r="O15" s="177">
        <f t="shared" si="4"/>
        <v>10</v>
      </c>
      <c r="P15" s="177">
        <f t="shared" si="4"/>
        <v>10</v>
      </c>
      <c r="Q15" s="177">
        <f t="shared" si="4"/>
        <v>10</v>
      </c>
      <c r="R15" s="177">
        <f t="shared" si="4"/>
        <v>10</v>
      </c>
      <c r="S15" s="177">
        <f t="shared" si="4"/>
        <v>10</v>
      </c>
      <c r="T15" s="177">
        <f t="shared" si="4"/>
        <v>10</v>
      </c>
      <c r="U15" s="177">
        <f t="shared" si="4"/>
        <v>10</v>
      </c>
      <c r="V15" s="177">
        <f t="shared" si="4"/>
        <v>10</v>
      </c>
      <c r="W15" s="177">
        <f t="shared" si="4"/>
        <v>10</v>
      </c>
      <c r="X15" s="177">
        <f t="shared" si="4"/>
        <v>10</v>
      </c>
      <c r="Y15" s="177">
        <f t="shared" si="4"/>
        <v>10</v>
      </c>
      <c r="Z15" s="177">
        <f t="shared" si="4"/>
        <v>10</v>
      </c>
      <c r="AA15" s="177">
        <f t="shared" si="4"/>
        <v>10</v>
      </c>
      <c r="AB15" s="177">
        <f t="shared" si="4"/>
        <v>10</v>
      </c>
      <c r="AC15" s="177">
        <f t="shared" si="4"/>
        <v>10</v>
      </c>
      <c r="AD15" s="177">
        <f t="shared" si="4"/>
        <v>10</v>
      </c>
      <c r="AE15" s="177">
        <f t="shared" si="4"/>
        <v>10</v>
      </c>
    </row>
    <row r="17" spans="1:8" ht="12.75">
      <c r="A17" s="177" t="s">
        <v>102</v>
      </c>
      <c r="B17" s="190">
        <f>SUM(B13:AE13)</f>
        <v>0</v>
      </c>
      <c r="C17" s="177" t="e">
        <f>_XLL.PSIMEAN(B17)</f>
        <v>#N/A</v>
      </c>
      <c r="D17" s="177" t="e">
        <f>_XLL.PSISTDDEV(B17)</f>
        <v>#N/A</v>
      </c>
      <c r="E17" s="177" t="e">
        <f>_XLL.PSIMEAN(B18)</f>
        <v>#N/A</v>
      </c>
      <c r="F17" s="177" t="e">
        <f>_XLL.PSISTDDEV(B18)</f>
        <v>#N/A</v>
      </c>
      <c r="G17" s="177" t="e">
        <f>_XLL.PSIMEAN(B19)</f>
        <v>#N/A</v>
      </c>
      <c r="H17" s="177" t="e">
        <f>_XLL.PSISTDDEV(B19)</f>
        <v>#N/A</v>
      </c>
    </row>
    <row r="18" spans="1:2" ht="12.75">
      <c r="A18" s="177" t="s">
        <v>103</v>
      </c>
      <c r="B18" s="190">
        <f>SUM(B14:AE14)</f>
        <v>280</v>
      </c>
    </row>
    <row r="19" spans="1:2" ht="12.75">
      <c r="A19" s="177" t="s">
        <v>104</v>
      </c>
      <c r="B19" s="190">
        <f>SUM(B15:AE15)</f>
        <v>280</v>
      </c>
    </row>
    <row r="21" spans="2:8" ht="12.75">
      <c r="B21" s="191" t="s">
        <v>93</v>
      </c>
      <c r="C21" s="192" t="s">
        <v>102</v>
      </c>
      <c r="D21" s="192" t="s">
        <v>94</v>
      </c>
      <c r="E21" s="192" t="s">
        <v>103</v>
      </c>
      <c r="F21" s="192" t="s">
        <v>94</v>
      </c>
      <c r="G21" s="192" t="s">
        <v>104</v>
      </c>
      <c r="H21" s="193" t="s">
        <v>94</v>
      </c>
    </row>
    <row r="22" spans="2:8" ht="12.75">
      <c r="B22" s="194">
        <v>0</v>
      </c>
      <c r="C22" s="195">
        <v>14.4241</v>
      </c>
      <c r="D22" s="195">
        <v>10.786791676743801</v>
      </c>
      <c r="E22" s="195">
        <v>83.6385</v>
      </c>
      <c r="F22" s="195">
        <v>161.80187515115077</v>
      </c>
      <c r="G22" s="195">
        <v>-565.446</v>
      </c>
      <c r="H22" s="196">
        <v>647.2075006046031</v>
      </c>
    </row>
    <row r="23" spans="2:8" ht="12.75">
      <c r="B23" s="194">
        <v>1</v>
      </c>
      <c r="C23" s="195">
        <v>4.9276</v>
      </c>
      <c r="D23" s="195">
        <v>7.495663862372535</v>
      </c>
      <c r="E23" s="195">
        <v>216.086</v>
      </c>
      <c r="F23" s="195">
        <v>112.43495793557983</v>
      </c>
      <c r="G23" s="195">
        <v>-5.656</v>
      </c>
      <c r="H23" s="196">
        <v>449.7398317423193</v>
      </c>
    </row>
    <row r="24" spans="2:8" ht="12.75">
      <c r="B24" s="194">
        <v>2</v>
      </c>
      <c r="C24" s="195">
        <v>1.3108</v>
      </c>
      <c r="D24" s="195">
        <v>3.811542489021004</v>
      </c>
      <c r="E24" s="195">
        <v>260.338</v>
      </c>
      <c r="F24" s="195">
        <v>57.173137335316774</v>
      </c>
      <c r="G24" s="195">
        <v>201.352</v>
      </c>
      <c r="H24" s="196">
        <v>228.69254934126707</v>
      </c>
    </row>
    <row r="25" spans="2:8" ht="12.75">
      <c r="B25" s="194">
        <v>3</v>
      </c>
      <c r="C25" s="195">
        <v>0.2789</v>
      </c>
      <c r="D25" s="195">
        <v>1.5917186142075124</v>
      </c>
      <c r="E25" s="195">
        <v>265.8165</v>
      </c>
      <c r="F25" s="195">
        <v>23.875779213115337</v>
      </c>
      <c r="G25" s="195">
        <v>253.266</v>
      </c>
      <c r="H25" s="196">
        <v>95.50311685246133</v>
      </c>
    </row>
    <row r="26" spans="2:8" ht="12.75">
      <c r="B26" s="194">
        <v>4</v>
      </c>
      <c r="C26" s="195">
        <v>0.044</v>
      </c>
      <c r="D26" s="195">
        <v>0.5534389121330013</v>
      </c>
      <c r="E26" s="195">
        <v>259.34</v>
      </c>
      <c r="F26" s="195">
        <v>8.301583681994629</v>
      </c>
      <c r="G26" s="195">
        <v>257.36</v>
      </c>
      <c r="H26" s="196">
        <v>33.20633472797852</v>
      </c>
    </row>
    <row r="27" spans="2:8" ht="12.75">
      <c r="B27" s="194">
        <v>5</v>
      </c>
      <c r="C27" s="195">
        <v>0.0043</v>
      </c>
      <c r="D27" s="195">
        <v>0.152590426907588</v>
      </c>
      <c r="E27" s="195">
        <v>249.9355</v>
      </c>
      <c r="F27" s="195">
        <v>2.288856403613544</v>
      </c>
      <c r="G27" s="195">
        <v>249.742</v>
      </c>
      <c r="H27" s="196">
        <v>9.155425614454177</v>
      </c>
    </row>
    <row r="28" spans="2:8" ht="12.75">
      <c r="B28" s="194">
        <v>6</v>
      </c>
      <c r="C28" s="195">
        <v>0.0004</v>
      </c>
      <c r="D28" s="195">
        <v>0.031621827809277886</v>
      </c>
      <c r="E28" s="195">
        <v>239.994</v>
      </c>
      <c r="F28" s="195">
        <v>0.47432741713908977</v>
      </c>
      <c r="G28" s="195">
        <v>239.976</v>
      </c>
      <c r="H28" s="196">
        <v>1.897309668556359</v>
      </c>
    </row>
    <row r="29" spans="2:8" ht="12.75">
      <c r="B29" s="197">
        <v>7</v>
      </c>
      <c r="C29" s="198">
        <v>0</v>
      </c>
      <c r="D29" s="198">
        <v>0</v>
      </c>
      <c r="E29" s="198">
        <v>230</v>
      </c>
      <c r="F29" s="198">
        <v>0</v>
      </c>
      <c r="G29" s="198">
        <v>230</v>
      </c>
      <c r="H29" s="19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1" customWidth="1"/>
    <col min="2" max="2" width="10.8515625" style="2" customWidth="1"/>
    <col min="3" max="9" width="8.7109375" style="2" customWidth="1"/>
    <col min="10" max="16384" width="9.140625" style="2" customWidth="1"/>
  </cols>
  <sheetData>
    <row r="1" spans="1:5" ht="12.75">
      <c r="A1" s="1" t="s">
        <v>24</v>
      </c>
      <c r="C1" s="42"/>
      <c r="D1"/>
      <c r="E1" s="10" t="s">
        <v>37</v>
      </c>
    </row>
    <row r="2" ht="12.75">
      <c r="A2" s="3"/>
    </row>
    <row r="3" ht="12.75">
      <c r="A3" s="1" t="s">
        <v>0</v>
      </c>
    </row>
    <row r="4" spans="1:7" ht="12.75">
      <c r="A4" s="45" t="s">
        <v>25</v>
      </c>
      <c r="B4" s="43" t="s">
        <v>1</v>
      </c>
      <c r="C4" s="44">
        <v>1</v>
      </c>
      <c r="D4" s="4">
        <v>2</v>
      </c>
      <c r="E4" s="4">
        <v>3</v>
      </c>
      <c r="F4" s="4">
        <v>4</v>
      </c>
      <c r="G4" s="5">
        <v>5</v>
      </c>
    </row>
    <row r="5" spans="1:7" ht="12.75">
      <c r="A5" s="43" t="s">
        <v>27</v>
      </c>
      <c r="B5" s="173" t="s">
        <v>28</v>
      </c>
      <c r="C5" s="44">
        <v>2.6</v>
      </c>
      <c r="D5" s="4">
        <v>3.5</v>
      </c>
      <c r="E5" s="4">
        <v>3.8</v>
      </c>
      <c r="F5" s="4">
        <v>3.2</v>
      </c>
      <c r="G5" s="5">
        <v>6.4</v>
      </c>
    </row>
    <row r="6" spans="1:7" ht="12.75">
      <c r="A6" s="45" t="s">
        <v>29</v>
      </c>
      <c r="B6" s="174"/>
      <c r="C6" s="50">
        <v>2.8</v>
      </c>
      <c r="D6" s="51">
        <v>3.9</v>
      </c>
      <c r="E6" s="51">
        <v>4.4</v>
      </c>
      <c r="F6" s="51">
        <v>5.5</v>
      </c>
      <c r="G6" s="52">
        <v>6.6</v>
      </c>
    </row>
    <row r="7" spans="1:7" ht="12.75">
      <c r="A7" s="45" t="s">
        <v>30</v>
      </c>
      <c r="B7" s="174"/>
      <c r="C7" s="50">
        <v>3.2</v>
      </c>
      <c r="D7" s="51">
        <v>4.1</v>
      </c>
      <c r="E7" s="51">
        <v>5.6</v>
      </c>
      <c r="F7" s="51">
        <v>6.5</v>
      </c>
      <c r="G7" s="52">
        <v>7.4</v>
      </c>
    </row>
    <row r="8" spans="1:7" ht="12.75">
      <c r="A8" s="53" t="s">
        <v>31</v>
      </c>
      <c r="B8" s="175"/>
      <c r="C8" s="46">
        <v>3.4</v>
      </c>
      <c r="D8" s="47">
        <v>4.5</v>
      </c>
      <c r="E8" s="47">
        <v>6.2</v>
      </c>
      <c r="F8" s="47">
        <v>8.8</v>
      </c>
      <c r="G8" s="48">
        <v>7.6</v>
      </c>
    </row>
    <row r="9" spans="2:7" ht="12.75">
      <c r="B9" s="55" t="s">
        <v>2</v>
      </c>
      <c r="C9" s="56">
        <f>AVERAGE(C5:C8)</f>
        <v>3.0000000000000004</v>
      </c>
      <c r="D9" s="57">
        <f>AVERAGE(D5:D8)</f>
        <v>4</v>
      </c>
      <c r="E9" s="57">
        <f>AVERAGE(E5:E8)</f>
        <v>5</v>
      </c>
      <c r="F9" s="57">
        <f>AVERAGE(F5:F8)</f>
        <v>6</v>
      </c>
      <c r="G9" s="58">
        <f>AVERAGE(G5:G8)</f>
        <v>7</v>
      </c>
    </row>
    <row r="10" spans="3:7" ht="12.75">
      <c r="C10" s="59"/>
      <c r="D10" s="59"/>
      <c r="E10" s="59"/>
      <c r="F10" s="59"/>
      <c r="G10" s="59"/>
    </row>
    <row r="11" spans="2:7" ht="12.75">
      <c r="B11" s="60" t="s">
        <v>32</v>
      </c>
      <c r="C11" s="61">
        <v>1</v>
      </c>
      <c r="D11" s="61">
        <v>2</v>
      </c>
      <c r="E11" s="61">
        <v>3</v>
      </c>
      <c r="F11" s="61">
        <v>4</v>
      </c>
      <c r="G11" s="62">
        <v>5</v>
      </c>
    </row>
    <row r="12" spans="2:7" ht="12.75">
      <c r="B12" s="63"/>
      <c r="C12" s="51"/>
      <c r="D12" s="51"/>
      <c r="E12" s="51"/>
      <c r="F12" s="51"/>
      <c r="G12" s="51"/>
    </row>
    <row r="13" spans="1:7" ht="12.75">
      <c r="A13" s="43"/>
      <c r="B13" s="64" t="s">
        <v>33</v>
      </c>
      <c r="C13" s="4"/>
      <c r="D13" s="4"/>
      <c r="E13" s="4"/>
      <c r="F13" s="4"/>
      <c r="G13" s="5"/>
    </row>
    <row r="14" spans="1:7" ht="12.75">
      <c r="A14" s="45" t="s">
        <v>27</v>
      </c>
      <c r="B14" s="33"/>
      <c r="C14" s="33">
        <f aca="true" t="shared" si="0" ref="C14:G17">INDEX($C5:$G5,C$11)</f>
        <v>2.6</v>
      </c>
      <c r="D14" s="33">
        <f t="shared" si="0"/>
        <v>3.5</v>
      </c>
      <c r="E14" s="33">
        <f t="shared" si="0"/>
        <v>3.8</v>
      </c>
      <c r="F14" s="33">
        <f t="shared" si="0"/>
        <v>3.2</v>
      </c>
      <c r="G14" s="65">
        <f t="shared" si="0"/>
        <v>6.4</v>
      </c>
    </row>
    <row r="15" spans="1:7" ht="12.75">
      <c r="A15" s="45" t="s">
        <v>29</v>
      </c>
      <c r="B15" s="33"/>
      <c r="C15" s="33">
        <f t="shared" si="0"/>
        <v>2.8</v>
      </c>
      <c r="D15" s="33">
        <f t="shared" si="0"/>
        <v>3.9</v>
      </c>
      <c r="E15" s="33">
        <f t="shared" si="0"/>
        <v>4.4</v>
      </c>
      <c r="F15" s="33">
        <f t="shared" si="0"/>
        <v>5.5</v>
      </c>
      <c r="G15" s="65">
        <f t="shared" si="0"/>
        <v>6.6</v>
      </c>
    </row>
    <row r="16" spans="1:7" ht="12.75">
      <c r="A16" s="45" t="s">
        <v>30</v>
      </c>
      <c r="B16" s="33"/>
      <c r="C16" s="33">
        <f t="shared" si="0"/>
        <v>3.2</v>
      </c>
      <c r="D16" s="33">
        <f t="shared" si="0"/>
        <v>4.1</v>
      </c>
      <c r="E16" s="33">
        <f t="shared" si="0"/>
        <v>5.6</v>
      </c>
      <c r="F16" s="33">
        <f t="shared" si="0"/>
        <v>6.5</v>
      </c>
      <c r="G16" s="65">
        <f t="shared" si="0"/>
        <v>7.4</v>
      </c>
    </row>
    <row r="17" spans="1:7" ht="12.75">
      <c r="A17" s="53" t="s">
        <v>31</v>
      </c>
      <c r="B17" s="54"/>
      <c r="C17" s="54">
        <f t="shared" si="0"/>
        <v>3.4</v>
      </c>
      <c r="D17" s="54">
        <f t="shared" si="0"/>
        <v>4.5</v>
      </c>
      <c r="E17" s="54">
        <f t="shared" si="0"/>
        <v>6.2</v>
      </c>
      <c r="F17" s="54">
        <f t="shared" si="0"/>
        <v>8.8</v>
      </c>
      <c r="G17" s="66">
        <f t="shared" si="0"/>
        <v>7.6</v>
      </c>
    </row>
    <row r="18" spans="2:7" ht="12.75">
      <c r="B18" s="63"/>
      <c r="C18" s="51"/>
      <c r="D18" s="51"/>
      <c r="E18" s="51"/>
      <c r="F18" s="51"/>
      <c r="G18" s="51"/>
    </row>
    <row r="19" spans="1:7" ht="12.75">
      <c r="A19" s="43"/>
      <c r="B19" s="64" t="s">
        <v>34</v>
      </c>
      <c r="C19" s="67"/>
      <c r="D19" s="67"/>
      <c r="E19" s="67"/>
      <c r="F19" s="67"/>
      <c r="G19" s="68"/>
    </row>
    <row r="20" spans="1:7" ht="12.75">
      <c r="A20" s="45" t="s">
        <v>27</v>
      </c>
      <c r="B20" s="33"/>
      <c r="C20" s="69">
        <f>INDEX($C5:$G5,C$11)</f>
        <v>2.6</v>
      </c>
      <c r="D20" s="69">
        <f aca="true" t="shared" si="1" ref="D20:G23">INDEX($C5:$G5,D$11)+C20</f>
        <v>6.1</v>
      </c>
      <c r="E20" s="69">
        <f t="shared" si="1"/>
        <v>9.899999999999999</v>
      </c>
      <c r="F20" s="69">
        <f t="shared" si="1"/>
        <v>13.099999999999998</v>
      </c>
      <c r="G20" s="70">
        <f t="shared" si="1"/>
        <v>19.5</v>
      </c>
    </row>
    <row r="21" spans="1:7" ht="12.75">
      <c r="A21" s="45" t="s">
        <v>29</v>
      </c>
      <c r="B21" s="33"/>
      <c r="C21" s="69">
        <f>INDEX($C6:$G6,C$11)</f>
        <v>2.8</v>
      </c>
      <c r="D21" s="69">
        <f t="shared" si="1"/>
        <v>6.699999999999999</v>
      </c>
      <c r="E21" s="69">
        <f t="shared" si="1"/>
        <v>11.1</v>
      </c>
      <c r="F21" s="69">
        <f t="shared" si="1"/>
        <v>16.6</v>
      </c>
      <c r="G21" s="70">
        <f t="shared" si="1"/>
        <v>23.200000000000003</v>
      </c>
    </row>
    <row r="22" spans="1:7" ht="12.75">
      <c r="A22" s="45" t="s">
        <v>30</v>
      </c>
      <c r="B22" s="33"/>
      <c r="C22" s="69">
        <f>INDEX($C7:$G7,C$11)</f>
        <v>3.2</v>
      </c>
      <c r="D22" s="69">
        <f t="shared" si="1"/>
        <v>7.3</v>
      </c>
      <c r="E22" s="69">
        <f t="shared" si="1"/>
        <v>12.899999999999999</v>
      </c>
      <c r="F22" s="69">
        <f t="shared" si="1"/>
        <v>19.4</v>
      </c>
      <c r="G22" s="70">
        <f t="shared" si="1"/>
        <v>26.799999999999997</v>
      </c>
    </row>
    <row r="23" spans="1:7" ht="12.75">
      <c r="A23" s="53" t="s">
        <v>31</v>
      </c>
      <c r="B23" s="54"/>
      <c r="C23" s="57">
        <f>INDEX($C8:$G8,C$11)</f>
        <v>3.4</v>
      </c>
      <c r="D23" s="57">
        <f t="shared" si="1"/>
        <v>7.9</v>
      </c>
      <c r="E23" s="57">
        <f t="shared" si="1"/>
        <v>14.100000000000001</v>
      </c>
      <c r="F23" s="57">
        <f t="shared" si="1"/>
        <v>22.900000000000002</v>
      </c>
      <c r="G23" s="58">
        <f t="shared" si="1"/>
        <v>30.5</v>
      </c>
    </row>
    <row r="24" spans="3:7" ht="12.75">
      <c r="C24" s="71"/>
      <c r="D24" s="71"/>
      <c r="E24" s="71"/>
      <c r="F24" s="71"/>
      <c r="G24" s="71"/>
    </row>
    <row r="25" spans="2:7" ht="12.75">
      <c r="B25" s="43" t="s">
        <v>4</v>
      </c>
      <c r="C25" s="72">
        <v>0.9</v>
      </c>
      <c r="D25" s="73">
        <v>0.6</v>
      </c>
      <c r="E25" s="73">
        <v>0.5</v>
      </c>
      <c r="F25" s="73">
        <v>0.8</v>
      </c>
      <c r="G25" s="74">
        <v>0.6</v>
      </c>
    </row>
    <row r="26" spans="2:7" ht="12.75">
      <c r="B26" s="45" t="s">
        <v>35</v>
      </c>
      <c r="C26" s="75">
        <f>CEILING(4*C25,1)</f>
        <v>4</v>
      </c>
      <c r="D26" s="33">
        <f>CEILING(4*D25,1)</f>
        <v>3</v>
      </c>
      <c r="E26" s="33">
        <f>CEILING(4*E25,1)</f>
        <v>2</v>
      </c>
      <c r="F26" s="33">
        <f>CEILING(4*F25,1)</f>
        <v>4</v>
      </c>
      <c r="G26" s="65">
        <f>CEILING(4*G25,1)</f>
        <v>3</v>
      </c>
    </row>
    <row r="27" spans="2:8" ht="12.75">
      <c r="B27" s="53" t="s">
        <v>11</v>
      </c>
      <c r="C27" s="76">
        <f>SMALL(C20:C23,C26)</f>
        <v>3.4</v>
      </c>
      <c r="D27" s="54">
        <f>SMALL(D20:D23,D26)</f>
        <v>7.3</v>
      </c>
      <c r="E27" s="54">
        <f>SMALL(E20:E23,E26)</f>
        <v>11.1</v>
      </c>
      <c r="F27" s="54">
        <f>SMALL(F20:F23,F26)</f>
        <v>22.900000000000002</v>
      </c>
      <c r="G27" s="66">
        <f>SMALL(G20:G23,G26)</f>
        <v>26.799999999999997</v>
      </c>
      <c r="H27" s="77">
        <f>SUM(C27:G27)</f>
        <v>71.5</v>
      </c>
    </row>
  </sheetData>
  <sheetProtection/>
  <conditionalFormatting sqref="C20:G23">
    <cfRule type="cellIs" priority="1" dxfId="3" operator="equal" stopIfTrue="1">
      <formula>C$27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bestFit="1" customWidth="1"/>
    <col min="2" max="2" width="11.140625" style="0" customWidth="1"/>
    <col min="3" max="7" width="8.7109375" style="0" customWidth="1"/>
  </cols>
  <sheetData>
    <row r="1" spans="1:7" ht="12.75">
      <c r="A1" s="1" t="s">
        <v>22</v>
      </c>
      <c r="B1" s="2"/>
      <c r="C1" s="42"/>
      <c r="D1" s="10"/>
      <c r="E1" s="10" t="s">
        <v>38</v>
      </c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1" t="s">
        <v>0</v>
      </c>
      <c r="B3" s="25" t="s">
        <v>1</v>
      </c>
      <c r="C3" s="26">
        <v>1</v>
      </c>
      <c r="D3" s="26">
        <v>2</v>
      </c>
      <c r="E3" s="26">
        <v>3</v>
      </c>
      <c r="F3" s="26">
        <v>4</v>
      </c>
      <c r="G3" s="27">
        <v>5</v>
      </c>
    </row>
    <row r="4" spans="2:7" ht="12.75">
      <c r="B4" s="8" t="s">
        <v>2</v>
      </c>
      <c r="C4" s="4">
        <v>1</v>
      </c>
      <c r="D4" s="4">
        <v>2</v>
      </c>
      <c r="E4" s="4">
        <v>3</v>
      </c>
      <c r="F4" s="4">
        <v>4</v>
      </c>
      <c r="G4" s="5">
        <v>5</v>
      </c>
    </row>
    <row r="5" spans="2:7" ht="12.75">
      <c r="B5" s="28" t="s">
        <v>3</v>
      </c>
      <c r="C5" s="29">
        <v>0.1</v>
      </c>
      <c r="D5" s="29">
        <v>0.2</v>
      </c>
      <c r="E5" s="29">
        <v>0.3</v>
      </c>
      <c r="F5" s="29">
        <v>0.4</v>
      </c>
      <c r="G5" s="30">
        <v>0.5</v>
      </c>
    </row>
    <row r="6" spans="2:7" ht="12.75">
      <c r="B6" s="31"/>
      <c r="C6" s="7"/>
      <c r="D6" s="7"/>
      <c r="E6" s="7"/>
      <c r="F6" s="7"/>
      <c r="G6" s="7"/>
    </row>
    <row r="7" spans="1:7" ht="12.75">
      <c r="A7" s="32" t="s">
        <v>12</v>
      </c>
      <c r="B7" s="7"/>
      <c r="C7" s="31" t="s">
        <v>13</v>
      </c>
      <c r="D7" s="35">
        <v>10</v>
      </c>
      <c r="F7" s="2" t="s">
        <v>15</v>
      </c>
      <c r="G7" s="37">
        <f>NORMSINV(D8)</f>
        <v>1.2815515655446004</v>
      </c>
    </row>
    <row r="8" spans="2:7" ht="12.75">
      <c r="B8" s="7"/>
      <c r="C8" s="34" t="s">
        <v>14</v>
      </c>
      <c r="D8" s="36">
        <f>(D7-1)/D7</f>
        <v>0.9</v>
      </c>
      <c r="E8" s="7"/>
      <c r="F8" s="33" t="s">
        <v>17</v>
      </c>
      <c r="G8" s="38">
        <f>((2*PI())^-0.5)*EXP(-((G7^2)/2))</f>
        <v>0.17549833193248685</v>
      </c>
    </row>
    <row r="9" spans="3:7" ht="12.75">
      <c r="C9" s="9"/>
      <c r="D9" s="9"/>
      <c r="E9" s="9"/>
      <c r="F9" s="9"/>
      <c r="G9" s="9"/>
    </row>
    <row r="10" spans="1:7" ht="12.75">
      <c r="A10" s="10" t="s">
        <v>6</v>
      </c>
      <c r="B10" s="15" t="s">
        <v>7</v>
      </c>
      <c r="C10" s="16">
        <f>C5^2</f>
        <v>0.010000000000000002</v>
      </c>
      <c r="D10" s="16">
        <f>D5^2</f>
        <v>0.04000000000000001</v>
      </c>
      <c r="E10" s="16">
        <f>E5^2</f>
        <v>0.09</v>
      </c>
      <c r="F10" s="16">
        <f>F5^2</f>
        <v>0.16000000000000003</v>
      </c>
      <c r="G10" s="17">
        <f>G5^2</f>
        <v>0.25</v>
      </c>
    </row>
    <row r="11" spans="2:7" ht="12.75">
      <c r="B11" s="18" t="s">
        <v>8</v>
      </c>
      <c r="C11" s="19">
        <f>C10</f>
        <v>0.010000000000000002</v>
      </c>
      <c r="D11" s="19">
        <f>C11+D10</f>
        <v>0.05000000000000001</v>
      </c>
      <c r="E11" s="19">
        <f>D11+E10</f>
        <v>0.14</v>
      </c>
      <c r="F11" s="19">
        <f>E11+F10</f>
        <v>0.30000000000000004</v>
      </c>
      <c r="G11" s="20">
        <f>F11+G10</f>
        <v>0.55</v>
      </c>
    </row>
    <row r="12" spans="2:7" ht="12.75">
      <c r="B12" s="18" t="s">
        <v>9</v>
      </c>
      <c r="C12" s="19">
        <f>C11^0.5</f>
        <v>0.1</v>
      </c>
      <c r="D12" s="19">
        <f>D11^0.5</f>
        <v>0.223606797749979</v>
      </c>
      <c r="E12" s="19">
        <f>E11^0.5</f>
        <v>0.37416573867739417</v>
      </c>
      <c r="F12" s="19">
        <f>F11^0.5</f>
        <v>0.5477225575051662</v>
      </c>
      <c r="G12" s="20">
        <f>G11^0.5</f>
        <v>0.7416198487095663</v>
      </c>
    </row>
    <row r="13" spans="2:7" ht="12.75">
      <c r="B13" s="21" t="s">
        <v>10</v>
      </c>
      <c r="C13" s="29">
        <f>C4</f>
        <v>1</v>
      </c>
      <c r="D13" s="29">
        <f>C13+D4</f>
        <v>3</v>
      </c>
      <c r="E13" s="29">
        <f>D13+E4</f>
        <v>6</v>
      </c>
      <c r="F13" s="29">
        <f>E13+F4</f>
        <v>10</v>
      </c>
      <c r="G13" s="30">
        <f>F13+G4</f>
        <v>15</v>
      </c>
    </row>
    <row r="15" spans="3:7" ht="12.75">
      <c r="C15" s="2" t="s">
        <v>11</v>
      </c>
      <c r="D15" s="172">
        <f>G13+G7*G12</f>
        <v>15.950424078152695</v>
      </c>
      <c r="F15" s="2" t="s">
        <v>16</v>
      </c>
      <c r="G15" s="172">
        <f>D7*G12*G8+G13</f>
        <v>16.30153046376552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bestFit="1" customWidth="1"/>
    <col min="2" max="2" width="11.28125" style="0" customWidth="1"/>
    <col min="3" max="7" width="8.7109375" style="0" customWidth="1"/>
  </cols>
  <sheetData>
    <row r="1" spans="1:7" ht="12.75">
      <c r="A1" s="1" t="s">
        <v>23</v>
      </c>
      <c r="B1" s="2"/>
      <c r="C1" s="42"/>
      <c r="D1" s="10"/>
      <c r="E1" s="10" t="s">
        <v>39</v>
      </c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1" t="s">
        <v>0</v>
      </c>
      <c r="B3" s="25" t="s">
        <v>1</v>
      </c>
      <c r="C3" s="26">
        <v>1</v>
      </c>
      <c r="D3" s="26">
        <v>2</v>
      </c>
      <c r="E3" s="26">
        <v>3</v>
      </c>
      <c r="F3" s="26">
        <v>4</v>
      </c>
      <c r="G3" s="27">
        <v>5</v>
      </c>
    </row>
    <row r="4" spans="2:7" ht="12.75">
      <c r="B4" s="8" t="s">
        <v>2</v>
      </c>
      <c r="C4" s="4">
        <v>1</v>
      </c>
      <c r="D4" s="4">
        <v>2</v>
      </c>
      <c r="E4" s="4">
        <v>3</v>
      </c>
      <c r="F4" s="4">
        <v>4</v>
      </c>
      <c r="G4" s="5">
        <v>5</v>
      </c>
    </row>
    <row r="5" spans="2:7" ht="12.75">
      <c r="B5" s="28" t="s">
        <v>3</v>
      </c>
      <c r="C5" s="29">
        <v>0.1</v>
      </c>
      <c r="D5" s="29">
        <v>0.2</v>
      </c>
      <c r="E5" s="29">
        <v>0.3</v>
      </c>
      <c r="F5" s="29">
        <v>0.4</v>
      </c>
      <c r="G5" s="30">
        <v>0.5</v>
      </c>
    </row>
    <row r="6" spans="2:7" ht="12.75">
      <c r="B6" s="31"/>
      <c r="C6" s="7"/>
      <c r="D6" s="7"/>
      <c r="E6" s="7"/>
      <c r="F6" s="7"/>
      <c r="G6" s="7"/>
    </row>
    <row r="7" spans="1:7" ht="12.75">
      <c r="A7" s="32" t="s">
        <v>12</v>
      </c>
      <c r="B7" s="7"/>
      <c r="C7" s="31" t="s">
        <v>13</v>
      </c>
      <c r="D7" s="35">
        <v>10</v>
      </c>
      <c r="F7" s="2" t="s">
        <v>15</v>
      </c>
      <c r="G7" s="37">
        <f>NORMSINV(D8)</f>
        <v>1.2815515655446004</v>
      </c>
    </row>
    <row r="8" spans="2:7" ht="12.75">
      <c r="B8" s="7"/>
      <c r="C8" s="34" t="s">
        <v>14</v>
      </c>
      <c r="D8" s="36">
        <f>(D7-1)/D7</f>
        <v>0.9</v>
      </c>
      <c r="E8" s="7"/>
      <c r="F8" s="33" t="s">
        <v>17</v>
      </c>
      <c r="G8" s="38">
        <f>((2*PI())^-0.5)*EXP(-((G7^2)/2))</f>
        <v>0.17549833193248685</v>
      </c>
    </row>
    <row r="9" spans="3:7" ht="12.75">
      <c r="C9" s="9"/>
      <c r="D9" s="9"/>
      <c r="E9" s="9"/>
      <c r="F9" s="9"/>
      <c r="G9" s="9"/>
    </row>
    <row r="10" spans="1:7" ht="12.75">
      <c r="A10" s="10" t="s">
        <v>6</v>
      </c>
      <c r="B10" s="15" t="s">
        <v>7</v>
      </c>
      <c r="C10" s="16">
        <f>C5^2</f>
        <v>0.010000000000000002</v>
      </c>
      <c r="D10" s="16">
        <f>D5^2</f>
        <v>0.04000000000000001</v>
      </c>
      <c r="E10" s="16">
        <f>E5^2</f>
        <v>0.09</v>
      </c>
      <c r="F10" s="16">
        <f>F5^2</f>
        <v>0.16000000000000003</v>
      </c>
      <c r="G10" s="17">
        <f>G5^2</f>
        <v>0.25</v>
      </c>
    </row>
    <row r="11" spans="2:7" ht="12.75">
      <c r="B11" s="18" t="s">
        <v>8</v>
      </c>
      <c r="C11" s="19">
        <f>C10</f>
        <v>0.010000000000000002</v>
      </c>
      <c r="D11" s="19">
        <f>C11+D10</f>
        <v>0.05000000000000001</v>
      </c>
      <c r="E11" s="19">
        <f>D11+E10</f>
        <v>0.14</v>
      </c>
      <c r="F11" s="19">
        <f>E11+F10</f>
        <v>0.30000000000000004</v>
      </c>
      <c r="G11" s="20">
        <f>F11+G10</f>
        <v>0.55</v>
      </c>
    </row>
    <row r="12" spans="2:7" ht="12.75">
      <c r="B12" s="18" t="s">
        <v>9</v>
      </c>
      <c r="C12" s="19">
        <f>C11^0.5</f>
        <v>0.1</v>
      </c>
      <c r="D12" s="19">
        <f>D11^0.5</f>
        <v>0.223606797749979</v>
      </c>
      <c r="E12" s="19">
        <f>E11^0.5</f>
        <v>0.37416573867739417</v>
      </c>
      <c r="F12" s="19">
        <f>F11^0.5</f>
        <v>0.5477225575051662</v>
      </c>
      <c r="G12" s="20">
        <f>G11^0.5</f>
        <v>0.7416198487095663</v>
      </c>
    </row>
    <row r="13" spans="2:7" ht="12.75">
      <c r="B13" s="18" t="s">
        <v>10</v>
      </c>
      <c r="C13" s="7">
        <f>C4</f>
        <v>1</v>
      </c>
      <c r="D13" s="7">
        <f>C13+D4</f>
        <v>3</v>
      </c>
      <c r="E13" s="7">
        <f>D13+E4</f>
        <v>6</v>
      </c>
      <c r="F13" s="7">
        <f>E13+F4</f>
        <v>10</v>
      </c>
      <c r="G13" s="12">
        <f>F13+G4</f>
        <v>15</v>
      </c>
    </row>
    <row r="14" spans="2:7" ht="12.75">
      <c r="B14" s="18"/>
      <c r="C14" s="7"/>
      <c r="D14" s="7"/>
      <c r="E14" s="7"/>
      <c r="F14" s="7"/>
      <c r="G14" s="12"/>
    </row>
    <row r="15" spans="2:7" ht="12.75">
      <c r="B15" s="18" t="s">
        <v>5</v>
      </c>
      <c r="C15" s="19">
        <f>NORMSINV($D$8)</f>
        <v>1.2815515655446004</v>
      </c>
      <c r="D15" s="19">
        <f>C15</f>
        <v>1.2815515655446004</v>
      </c>
      <c r="E15" s="19">
        <f>D15</f>
        <v>1.2815515655446004</v>
      </c>
      <c r="F15" s="19">
        <f>E15</f>
        <v>1.2815515655446004</v>
      </c>
      <c r="G15" s="20">
        <f>F15</f>
        <v>1.2815515655446004</v>
      </c>
    </row>
    <row r="16" spans="2:7" ht="12.75">
      <c r="B16" s="18" t="s">
        <v>18</v>
      </c>
      <c r="C16" s="19">
        <f>((2*PI())^-0.5)*EXP(-((C15^2)/2))</f>
        <v>0.17549833193248685</v>
      </c>
      <c r="D16" s="19">
        <f>((2*PI())^-0.5)*EXP(-((D15^2)/2))</f>
        <v>0.17549833193248685</v>
      </c>
      <c r="E16" s="19">
        <f>((2*PI())^-0.5)*EXP(-((E15^2)/2))</f>
        <v>0.17549833193248685</v>
      </c>
      <c r="F16" s="19">
        <f>((2*PI())^-0.5)*EXP(-((F15^2)/2))</f>
        <v>0.17549833193248685</v>
      </c>
      <c r="G16" s="20">
        <f>((2*PI())^-0.5)*EXP(-((G15^2)/2))</f>
        <v>0.17549833193248685</v>
      </c>
    </row>
    <row r="17" spans="2:8" ht="12.75">
      <c r="B17" s="18" t="s">
        <v>11</v>
      </c>
      <c r="C17" s="19">
        <f>C13+C15*C12</f>
        <v>1.12815515655446</v>
      </c>
      <c r="D17" s="19">
        <f>D13+D15*D12</f>
        <v>3.2865636417229003</v>
      </c>
      <c r="E17" s="19">
        <f>E13+E15*E12</f>
        <v>6.479512688175166</v>
      </c>
      <c r="F17" s="19">
        <f>F13+F15*F12</f>
        <v>10.701934701054839</v>
      </c>
      <c r="G17" s="20">
        <f>G13+G15*G12</f>
        <v>15.950424078152695</v>
      </c>
      <c r="H17" s="41" t="s">
        <v>20</v>
      </c>
    </row>
    <row r="18" spans="2:8" ht="12.75">
      <c r="B18" s="40" t="s">
        <v>19</v>
      </c>
      <c r="C18" s="22">
        <f>C13+$D$7*C12*C16</f>
        <v>1.1754983319324868</v>
      </c>
      <c r="D18" s="22">
        <f>D13+$D$7*D12*D16</f>
        <v>3.3924262001388628</v>
      </c>
      <c r="E18" s="22">
        <f>E13+$D$7*E12*E16</f>
        <v>6.656654630041695</v>
      </c>
      <c r="F18" s="22">
        <f>F13+$D$7*F12*F16</f>
        <v>10.961243952039522</v>
      </c>
      <c r="G18" s="23">
        <f>G13+$D$7*G12*G16</f>
        <v>16.30153046376552</v>
      </c>
      <c r="H18" s="24">
        <f>SUM(C18:G18)</f>
        <v>38.487353577918086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3" max="4" width="6.7109375" style="0" customWidth="1"/>
    <col min="5" max="5" width="7.57421875" style="0" bestFit="1" customWidth="1"/>
    <col min="6" max="6" width="4.00390625" style="0" customWidth="1"/>
    <col min="7" max="8" width="6.7109375" style="0" customWidth="1"/>
    <col min="9" max="9" width="7.57421875" style="0" bestFit="1" customWidth="1"/>
    <col min="10" max="10" width="6.7109375" style="0" customWidth="1"/>
  </cols>
  <sheetData>
    <row r="1" ht="12.75" customHeight="1">
      <c r="A1" s="10" t="s">
        <v>40</v>
      </c>
    </row>
    <row r="2" ht="12.75" customHeight="1">
      <c r="A2" s="10"/>
    </row>
    <row r="3" ht="12.75" customHeight="1">
      <c r="A3" s="10" t="s">
        <v>6</v>
      </c>
    </row>
    <row r="4" spans="2:8" ht="12.75" customHeight="1">
      <c r="B4" s="78" t="s">
        <v>32</v>
      </c>
      <c r="C4" s="79">
        <v>1</v>
      </c>
      <c r="D4" s="80">
        <v>2</v>
      </c>
      <c r="E4" s="81"/>
      <c r="G4" s="82">
        <v>2</v>
      </c>
      <c r="H4" s="83">
        <v>1</v>
      </c>
    </row>
    <row r="5" spans="2:8" ht="12.75" customHeight="1">
      <c r="B5" s="84" t="s">
        <v>41</v>
      </c>
      <c r="C5" s="85">
        <v>10</v>
      </c>
      <c r="D5" s="86">
        <v>10</v>
      </c>
      <c r="E5" s="81"/>
      <c r="G5" s="87">
        <f>D5</f>
        <v>10</v>
      </c>
      <c r="H5" s="88">
        <f>C5</f>
        <v>10</v>
      </c>
    </row>
    <row r="6" spans="2:8" ht="12.75" customHeight="1">
      <c r="B6" s="89" t="s">
        <v>42</v>
      </c>
      <c r="C6" s="85">
        <v>3</v>
      </c>
      <c r="D6" s="86">
        <v>4</v>
      </c>
      <c r="E6" s="81"/>
      <c r="G6" s="90">
        <f>D6</f>
        <v>4</v>
      </c>
      <c r="H6" s="91">
        <f>C6</f>
        <v>3</v>
      </c>
    </row>
    <row r="7" spans="2:8" ht="12.75" customHeight="1">
      <c r="B7" s="84" t="s">
        <v>43</v>
      </c>
      <c r="C7" s="85">
        <v>3</v>
      </c>
      <c r="D7" s="86">
        <v>9</v>
      </c>
      <c r="E7" s="81"/>
      <c r="G7" s="90">
        <f>D7</f>
        <v>9</v>
      </c>
      <c r="H7" s="91">
        <f>C7</f>
        <v>3</v>
      </c>
    </row>
    <row r="8" spans="2:8" ht="12.75" customHeight="1">
      <c r="B8" s="84" t="s">
        <v>44</v>
      </c>
      <c r="C8" s="92">
        <v>27</v>
      </c>
      <c r="D8" s="93">
        <v>36</v>
      </c>
      <c r="E8" s="81"/>
      <c r="G8" s="94">
        <f>D8</f>
        <v>36</v>
      </c>
      <c r="H8" s="95">
        <f>C8</f>
        <v>27</v>
      </c>
    </row>
    <row r="9" spans="2:8" ht="12.75" customHeight="1">
      <c r="B9" s="96" t="s">
        <v>45</v>
      </c>
      <c r="C9" s="97">
        <f>C7+C8</f>
        <v>30</v>
      </c>
      <c r="D9" s="97">
        <f>D7+D8</f>
        <v>45</v>
      </c>
      <c r="G9" s="98">
        <f>G7+G8</f>
        <v>45</v>
      </c>
      <c r="H9" s="98">
        <f>H7+H8</f>
        <v>30</v>
      </c>
    </row>
    <row r="10" ht="12.75" customHeight="1"/>
    <row r="11" spans="1:8" ht="12.75" customHeight="1">
      <c r="A11" t="s">
        <v>46</v>
      </c>
      <c r="B11" s="99" t="s">
        <v>47</v>
      </c>
      <c r="C11" s="100">
        <f>C8/(C8+C7)</f>
        <v>0.9</v>
      </c>
      <c r="D11" s="100">
        <f>D8/(D8+D7)</f>
        <v>0.8</v>
      </c>
      <c r="G11" s="100">
        <f>G8/(G8+G7)</f>
        <v>0.8</v>
      </c>
      <c r="H11" s="100">
        <f>H8/(H8+H7)</f>
        <v>0.9</v>
      </c>
    </row>
    <row r="12" spans="2:8" ht="12.75" customHeight="1">
      <c r="B12" s="99" t="s">
        <v>48</v>
      </c>
      <c r="C12" s="101">
        <f>NORMSINV(C11)</f>
        <v>1.2815515655446004</v>
      </c>
      <c r="D12" s="101">
        <f>NORMSINV(D11)</f>
        <v>0.8416212335729143</v>
      </c>
      <c r="G12" s="101">
        <f>NORMSINV(G11)</f>
        <v>0.8416212335729143</v>
      </c>
      <c r="H12" s="101">
        <f>NORMSINV(H11)</f>
        <v>1.2815515655446004</v>
      </c>
    </row>
    <row r="13" spans="2:8" ht="12.75" customHeight="1">
      <c r="B13" s="99" t="s">
        <v>49</v>
      </c>
      <c r="C13" s="98">
        <f>C6</f>
        <v>3</v>
      </c>
      <c r="D13">
        <f>SQRT(SUMSQ(C6:D6))</f>
        <v>5</v>
      </c>
      <c r="G13" s="98">
        <f>G6</f>
        <v>4</v>
      </c>
      <c r="H13">
        <f>SQRT(SUMSQ(G6:H6))</f>
        <v>5</v>
      </c>
    </row>
    <row r="14" spans="2:9" ht="12.75" customHeight="1">
      <c r="B14" s="99" t="s">
        <v>50</v>
      </c>
      <c r="C14" s="101">
        <f>(1/SQRT(2*PI()))*EXP(-(C12^2)/2)</f>
        <v>0.17549833193248685</v>
      </c>
      <c r="D14" s="101">
        <f>(1/SQRT(2*PI()))*EXP(-(D12^2)/2)</f>
        <v>0.2799619204078083</v>
      </c>
      <c r="E14" s="101"/>
      <c r="F14" s="101"/>
      <c r="G14" s="101">
        <f>(1/SQRT(2*PI()))*EXP(-(G12^2)/2)</f>
        <v>0.2799619204078083</v>
      </c>
      <c r="H14" s="101">
        <f>(1/SQRT(2*PI()))*EXP(-(H12^2)/2)</f>
        <v>0.17549833193248685</v>
      </c>
      <c r="I14" s="101"/>
    </row>
    <row r="15" spans="2:9" ht="12.75" customHeight="1">
      <c r="B15" s="99" t="s">
        <v>51</v>
      </c>
      <c r="C15" s="101">
        <f>C9*C13*C14</f>
        <v>15.794849873923816</v>
      </c>
      <c r="D15" s="101">
        <f>D9*D13*D14</f>
        <v>62.99143209175687</v>
      </c>
      <c r="E15" s="39">
        <f>C15+D15</f>
        <v>78.78628196568069</v>
      </c>
      <c r="F15" s="101"/>
      <c r="G15" s="101">
        <f>G9*G13*G14</f>
        <v>50.3931456734055</v>
      </c>
      <c r="H15" s="101">
        <f>H9*H13*H14</f>
        <v>26.324749789873028</v>
      </c>
      <c r="I15" s="39">
        <f>G15+H15</f>
        <v>76.71789546327852</v>
      </c>
    </row>
    <row r="16" ht="12.75" customHeight="1">
      <c r="B16" s="99"/>
    </row>
    <row r="17" spans="1:8" ht="12.75" customHeight="1">
      <c r="A17" t="s">
        <v>52</v>
      </c>
      <c r="B17" s="99" t="s">
        <v>47</v>
      </c>
      <c r="C17" s="100">
        <v>0.5</v>
      </c>
      <c r="D17" s="100">
        <v>0.5</v>
      </c>
      <c r="G17" s="100">
        <v>0.5</v>
      </c>
      <c r="H17" s="100">
        <v>0.5</v>
      </c>
    </row>
    <row r="18" spans="2:8" ht="12.75" customHeight="1">
      <c r="B18" s="99" t="s">
        <v>48</v>
      </c>
      <c r="C18" s="101">
        <f>NORMSINV(C17)</f>
        <v>-1.392137635291833E-16</v>
      </c>
      <c r="D18" s="101">
        <f>NORMSINV(D17)</f>
        <v>-1.392137635291833E-16</v>
      </c>
      <c r="G18" s="101">
        <f>NORMSINV(G17)</f>
        <v>-1.392137635291833E-16</v>
      </c>
      <c r="H18" s="101">
        <f>NORMSINV(H17)</f>
        <v>-1.392137635291833E-16</v>
      </c>
    </row>
    <row r="19" spans="2:8" ht="12.75" customHeight="1">
      <c r="B19" s="99" t="s">
        <v>49</v>
      </c>
      <c r="C19" s="98">
        <f>C6</f>
        <v>3</v>
      </c>
      <c r="D19">
        <f>SQRT(SUMSQ(C6:D6))</f>
        <v>5</v>
      </c>
      <c r="G19" s="98">
        <f>G6</f>
        <v>4</v>
      </c>
      <c r="H19">
        <f>SQRT(SUMSQ(G6:H6))</f>
        <v>5</v>
      </c>
    </row>
    <row r="20" spans="2:9" ht="12.75" customHeight="1">
      <c r="B20" s="99" t="s">
        <v>50</v>
      </c>
      <c r="C20" s="101">
        <f>(1/SQRT(2*PI()))*EXP(-(C18^2)/2)</f>
        <v>0.3989422804014327</v>
      </c>
      <c r="D20" s="101">
        <f>(1/SQRT(2*PI()))*EXP(-(D18^2)/2)</f>
        <v>0.3989422804014327</v>
      </c>
      <c r="E20" s="101"/>
      <c r="F20" s="101"/>
      <c r="G20" s="101">
        <f>(1/SQRT(2*PI()))*EXP(-(G18^2)/2)</f>
        <v>0.3989422804014327</v>
      </c>
      <c r="H20" s="101">
        <f>(1/SQRT(2*PI()))*EXP(-(H18^2)/2)</f>
        <v>0.3989422804014327</v>
      </c>
      <c r="I20" s="101"/>
    </row>
    <row r="21" spans="2:9" ht="12.75" customHeight="1">
      <c r="B21" s="99" t="s">
        <v>51</v>
      </c>
      <c r="C21" s="101">
        <f>C9*C19*C20</f>
        <v>35.904805236128944</v>
      </c>
      <c r="D21" s="101">
        <f>D9*D19*D20</f>
        <v>89.76201309032236</v>
      </c>
      <c r="E21" s="39">
        <f>C21+D21</f>
        <v>125.6668183264513</v>
      </c>
      <c r="F21" s="101"/>
      <c r="G21" s="101">
        <f>G9*G19*G20</f>
        <v>71.80961047225789</v>
      </c>
      <c r="H21" s="101">
        <f>H9*H19*H20</f>
        <v>59.841342060214906</v>
      </c>
      <c r="I21" s="39">
        <f>G21+H21</f>
        <v>131.6509525324728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8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5" width="9.140625" style="103" customWidth="1"/>
    <col min="6" max="6" width="9.57421875" style="103" bestFit="1" customWidth="1"/>
    <col min="7" max="10" width="9.140625" style="103" customWidth="1"/>
    <col min="11" max="11" width="10.421875" style="103" customWidth="1"/>
    <col min="12" max="16384" width="9.140625" style="103" customWidth="1"/>
  </cols>
  <sheetData>
    <row r="1" ht="12.75" customHeight="1">
      <c r="A1" s="102" t="s">
        <v>53</v>
      </c>
    </row>
    <row r="2" ht="12.75" customHeight="1">
      <c r="A2" s="104"/>
    </row>
    <row r="3" ht="12.75" customHeight="1">
      <c r="A3" s="102" t="s">
        <v>87</v>
      </c>
    </row>
    <row r="4" spans="2:5" ht="12.75" customHeight="1">
      <c r="B4" s="105" t="s">
        <v>1</v>
      </c>
      <c r="C4" s="106">
        <v>1</v>
      </c>
      <c r="D4" s="106">
        <v>2</v>
      </c>
      <c r="E4" s="107">
        <v>3</v>
      </c>
    </row>
    <row r="5" spans="2:5" ht="12.75" customHeight="1">
      <c r="B5" s="108" t="s">
        <v>54</v>
      </c>
      <c r="C5" s="109">
        <f>SUMPRODUCT(C12:C13,$F$12:$F$13)</f>
        <v>3.4000000000000004</v>
      </c>
      <c r="D5" s="109">
        <f>SUMPRODUCT(D12:D13,$F$12:$F$13)</f>
        <v>1</v>
      </c>
      <c r="E5" s="110">
        <f>SUMPRODUCT(E12:E13,$F$12:$F$13)</f>
        <v>1</v>
      </c>
    </row>
    <row r="6" spans="2:11" ht="12.75" customHeight="1">
      <c r="B6" s="111" t="s">
        <v>26</v>
      </c>
      <c r="C6" s="112">
        <v>10</v>
      </c>
      <c r="D6" s="112">
        <f>C6</f>
        <v>10</v>
      </c>
      <c r="E6" s="113">
        <f>C6</f>
        <v>10</v>
      </c>
      <c r="I6" s="103" t="s">
        <v>55</v>
      </c>
      <c r="K6" s="103" t="s">
        <v>56</v>
      </c>
    </row>
    <row r="7" spans="2:12" ht="12.75" customHeight="1">
      <c r="B7" s="111" t="s">
        <v>57</v>
      </c>
      <c r="C7" s="112">
        <v>1</v>
      </c>
      <c r="D7" s="112">
        <f>C7</f>
        <v>1</v>
      </c>
      <c r="E7" s="113">
        <f>C7</f>
        <v>1</v>
      </c>
      <c r="I7" s="114" t="s">
        <v>58</v>
      </c>
      <c r="J7" s="115">
        <f>G16</f>
        <v>3.4000000000000004</v>
      </c>
      <c r="K7" s="103" t="s">
        <v>59</v>
      </c>
      <c r="L7" s="115">
        <f>G16</f>
        <v>3.4000000000000004</v>
      </c>
    </row>
    <row r="8" spans="2:12" ht="12.75" customHeight="1">
      <c r="B8" s="116" t="s">
        <v>60</v>
      </c>
      <c r="C8" s="117">
        <v>1</v>
      </c>
      <c r="D8" s="117">
        <f>C8</f>
        <v>1</v>
      </c>
      <c r="E8" s="118">
        <f>C8</f>
        <v>1</v>
      </c>
      <c r="I8" s="119">
        <v>3</v>
      </c>
      <c r="J8" s="120">
        <v>7.8</v>
      </c>
      <c r="K8" s="119">
        <v>7.5</v>
      </c>
      <c r="L8" s="121">
        <v>3.2</v>
      </c>
    </row>
    <row r="9" spans="3:12" ht="12.75" customHeight="1">
      <c r="C9" s="122"/>
      <c r="D9" s="122"/>
      <c r="E9" s="122"/>
      <c r="I9" s="123">
        <v>3.5</v>
      </c>
      <c r="J9" s="124">
        <v>6.3</v>
      </c>
      <c r="K9" s="123">
        <v>8</v>
      </c>
      <c r="L9" s="125">
        <v>3</v>
      </c>
    </row>
    <row r="10" spans="3:12" ht="12.75" customHeight="1">
      <c r="C10" s="122"/>
      <c r="D10" s="122"/>
      <c r="E10" s="122"/>
      <c r="I10" s="123">
        <v>4</v>
      </c>
      <c r="J10" s="124">
        <v>4.8</v>
      </c>
      <c r="K10" s="123">
        <v>8.5</v>
      </c>
      <c r="L10" s="125">
        <v>2.8</v>
      </c>
    </row>
    <row r="11" spans="1:12" ht="12.75" customHeight="1">
      <c r="A11" s="114" t="s">
        <v>61</v>
      </c>
      <c r="B11" s="126" t="s">
        <v>1</v>
      </c>
      <c r="C11" s="122">
        <v>1</v>
      </c>
      <c r="D11" s="122">
        <v>2</v>
      </c>
      <c r="E11" s="122">
        <v>3</v>
      </c>
      <c r="F11" s="114" t="s">
        <v>62</v>
      </c>
      <c r="I11" s="123">
        <v>4.5</v>
      </c>
      <c r="J11" s="124">
        <v>4.1</v>
      </c>
      <c r="K11" s="123">
        <v>9</v>
      </c>
      <c r="L11" s="125">
        <v>2.6</v>
      </c>
    </row>
    <row r="12" spans="1:12" ht="12.75" customHeight="1">
      <c r="A12" s="127" t="s">
        <v>63</v>
      </c>
      <c r="B12" s="128" t="s">
        <v>28</v>
      </c>
      <c r="C12" s="122">
        <v>1</v>
      </c>
      <c r="D12" s="122">
        <v>1</v>
      </c>
      <c r="E12" s="122">
        <v>1</v>
      </c>
      <c r="F12" s="129">
        <v>0.2</v>
      </c>
      <c r="I12" s="123">
        <v>5</v>
      </c>
      <c r="J12" s="124">
        <v>3.4</v>
      </c>
      <c r="K12" s="123">
        <v>9.5</v>
      </c>
      <c r="L12" s="125">
        <v>2.6</v>
      </c>
    </row>
    <row r="13" spans="1:12" ht="12.75" customHeight="1">
      <c r="A13" s="127" t="s">
        <v>64</v>
      </c>
      <c r="B13" s="128" t="s">
        <v>28</v>
      </c>
      <c r="C13" s="122">
        <v>4</v>
      </c>
      <c r="D13" s="122">
        <v>1</v>
      </c>
      <c r="E13" s="122">
        <v>1</v>
      </c>
      <c r="F13" s="129">
        <f>1-F12</f>
        <v>0.8</v>
      </c>
      <c r="I13" s="123">
        <v>5.5</v>
      </c>
      <c r="J13" s="124">
        <v>3.5</v>
      </c>
      <c r="K13" s="123">
        <v>10</v>
      </c>
      <c r="L13" s="125">
        <v>2.6</v>
      </c>
    </row>
    <row r="14" spans="2:12" ht="12.75" customHeight="1">
      <c r="B14" s="126"/>
      <c r="I14" s="123">
        <v>6</v>
      </c>
      <c r="J14" s="124">
        <v>3.6</v>
      </c>
      <c r="K14" s="123">
        <v>10.5</v>
      </c>
      <c r="L14" s="125">
        <v>3.6</v>
      </c>
    </row>
    <row r="15" spans="2:12" ht="12.75" customHeight="1">
      <c r="B15" s="126"/>
      <c r="I15" s="123">
        <v>6.5</v>
      </c>
      <c r="J15" s="124">
        <v>4.5</v>
      </c>
      <c r="K15" s="123">
        <v>11</v>
      </c>
      <c r="L15" s="125">
        <v>4.6</v>
      </c>
    </row>
    <row r="16" spans="1:12" ht="12.75" customHeight="1">
      <c r="A16" s="130" t="s">
        <v>65</v>
      </c>
      <c r="B16" s="126" t="s">
        <v>66</v>
      </c>
      <c r="C16" s="103">
        <v>5</v>
      </c>
      <c r="D16" s="103">
        <v>0</v>
      </c>
      <c r="G16" s="131">
        <f>F21*G21+F26*G26</f>
        <v>3.4000000000000004</v>
      </c>
      <c r="I16" s="123">
        <v>7</v>
      </c>
      <c r="J16" s="124">
        <v>5.4</v>
      </c>
      <c r="K16" s="123">
        <v>11.5</v>
      </c>
      <c r="L16" s="125">
        <v>5.6</v>
      </c>
    </row>
    <row r="17" spans="1:12" ht="12.75" customHeight="1">
      <c r="A17" s="103" t="s">
        <v>67</v>
      </c>
      <c r="B17" s="126" t="s">
        <v>68</v>
      </c>
      <c r="C17" s="132">
        <f>C$12</f>
        <v>1</v>
      </c>
      <c r="D17" s="132">
        <f>D$12</f>
        <v>1</v>
      </c>
      <c r="E17" s="132">
        <f>E$12</f>
        <v>1</v>
      </c>
      <c r="I17" s="123">
        <v>7.5</v>
      </c>
      <c r="J17" s="124">
        <v>6.5</v>
      </c>
      <c r="K17" s="123">
        <v>12</v>
      </c>
      <c r="L17" s="125">
        <v>6.6</v>
      </c>
    </row>
    <row r="18" spans="2:12" ht="12.75" customHeight="1">
      <c r="B18" s="126" t="s">
        <v>69</v>
      </c>
      <c r="C18" s="132">
        <f>C16+C17</f>
        <v>6</v>
      </c>
      <c r="D18" s="132">
        <f>MAX(C18+D17,D16)</f>
        <v>7</v>
      </c>
      <c r="E18" s="132">
        <f>MAX(D18+E17)</f>
        <v>8</v>
      </c>
      <c r="I18" s="133">
        <v>10</v>
      </c>
      <c r="J18" s="134">
        <v>13.2</v>
      </c>
      <c r="K18" s="133">
        <v>12.5</v>
      </c>
      <c r="L18" s="135">
        <v>7.6</v>
      </c>
    </row>
    <row r="19" spans="2:6" ht="12.75" customHeight="1">
      <c r="B19" s="126" t="s">
        <v>70</v>
      </c>
      <c r="C19" s="132">
        <f>MAX(0,C$6-C18)</f>
        <v>4</v>
      </c>
      <c r="D19" s="132">
        <f>MAX(0,D6-D18)</f>
        <v>3</v>
      </c>
      <c r="E19" s="132">
        <f>MAX(0,E6-E18)</f>
        <v>2</v>
      </c>
      <c r="F19" s="103">
        <f>SUMPRODUCT($C$7:$E$7,C19:E19)</f>
        <v>9</v>
      </c>
    </row>
    <row r="20" spans="2:12" ht="12.75" customHeight="1">
      <c r="B20" s="126" t="s">
        <v>71</v>
      </c>
      <c r="C20" s="132">
        <f>MAX(0,C18-C$6)</f>
        <v>0</v>
      </c>
      <c r="D20" s="132">
        <f>MAX(0,D18-D6)</f>
        <v>0</v>
      </c>
      <c r="E20" s="132">
        <f>MAX(0,E18-E6)</f>
        <v>0</v>
      </c>
      <c r="F20" s="103">
        <f>SUMPRODUCT($C$8:$E$8,C20:E20)</f>
        <v>0</v>
      </c>
      <c r="J20" s="132">
        <f>MIN(J8:J18)</f>
        <v>3.4</v>
      </c>
      <c r="L20" s="132">
        <f>MIN(L8:L18)</f>
        <v>2.6</v>
      </c>
    </row>
    <row r="21" spans="2:7" ht="12.75" customHeight="1">
      <c r="B21" s="126"/>
      <c r="F21" s="103">
        <f>F19+F20</f>
        <v>9</v>
      </c>
      <c r="G21" s="136">
        <f>F12</f>
        <v>0.2</v>
      </c>
    </row>
    <row r="22" spans="1:7" ht="12.75" customHeight="1">
      <c r="A22" s="103" t="s">
        <v>72</v>
      </c>
      <c r="B22" s="126" t="s">
        <v>68</v>
      </c>
      <c r="C22" s="132">
        <f>C$13</f>
        <v>4</v>
      </c>
      <c r="D22" s="132">
        <f>D$13</f>
        <v>1</v>
      </c>
      <c r="E22" s="132">
        <f>E$13</f>
        <v>1</v>
      </c>
      <c r="G22" s="136"/>
    </row>
    <row r="23" spans="2:7" ht="12.75" customHeight="1">
      <c r="B23" s="126" t="s">
        <v>69</v>
      </c>
      <c r="C23" s="132">
        <f>C16+C22</f>
        <v>9</v>
      </c>
      <c r="D23" s="132">
        <f>MAX(C23+D22,D16)</f>
        <v>10</v>
      </c>
      <c r="E23" s="132">
        <f>MAX(D23+E22,E16)</f>
        <v>11</v>
      </c>
      <c r="G23" s="136"/>
    </row>
    <row r="24" spans="2:7" ht="12.75" customHeight="1">
      <c r="B24" s="126" t="s">
        <v>70</v>
      </c>
      <c r="C24" s="132">
        <f>MAX(0,C$6-C23)</f>
        <v>1</v>
      </c>
      <c r="D24" s="132">
        <f>MAX(0,D$6-D23)</f>
        <v>0</v>
      </c>
      <c r="E24" s="132">
        <f>MAX(0,E$6-E23)</f>
        <v>0</v>
      </c>
      <c r="F24" s="103">
        <f>SUMPRODUCT($C$7:$E$7,C24:E24)</f>
        <v>1</v>
      </c>
      <c r="G24" s="136"/>
    </row>
    <row r="25" spans="2:10" ht="12.75" customHeight="1">
      <c r="B25" s="126" t="s">
        <v>71</v>
      </c>
      <c r="C25" s="132">
        <f>MAX(0,C23-C$6)</f>
        <v>0</v>
      </c>
      <c r="D25" s="132">
        <f>MAX(0,D23-D$6)</f>
        <v>0</v>
      </c>
      <c r="E25" s="132">
        <f>MAX(0,E23-E$6)</f>
        <v>1</v>
      </c>
      <c r="F25" s="103">
        <f>SUMPRODUCT($C$8:$E$8,C25:E25)</f>
        <v>1</v>
      </c>
      <c r="G25" s="136"/>
      <c r="J25" s="132">
        <f>MIN(J28:J38)</f>
        <v>4.4</v>
      </c>
    </row>
    <row r="26" spans="2:7" ht="12.75" customHeight="1">
      <c r="B26" s="126"/>
      <c r="F26" s="103">
        <f>F24+F25</f>
        <v>2</v>
      </c>
      <c r="G26" s="136">
        <f>F13</f>
        <v>0.8</v>
      </c>
    </row>
    <row r="27" spans="2:12" ht="12.75" customHeight="1">
      <c r="B27" s="126"/>
      <c r="J27" s="115">
        <f>G28</f>
        <v>4.4</v>
      </c>
      <c r="K27" s="137"/>
      <c r="L27" s="115">
        <f>G28</f>
        <v>4.4</v>
      </c>
    </row>
    <row r="28" spans="1:12" ht="12.75" customHeight="1">
      <c r="A28" s="130" t="s">
        <v>73</v>
      </c>
      <c r="B28" s="126" t="s">
        <v>66</v>
      </c>
      <c r="C28" s="103">
        <v>8</v>
      </c>
      <c r="D28" s="103">
        <v>0</v>
      </c>
      <c r="G28" s="131">
        <f>F33*G33+F38*G38</f>
        <v>4.4</v>
      </c>
      <c r="I28" s="119">
        <v>5</v>
      </c>
      <c r="J28" s="138">
        <v>8.2</v>
      </c>
      <c r="K28" s="139">
        <v>3</v>
      </c>
      <c r="L28" s="103">
        <v>4.4</v>
      </c>
    </row>
    <row r="29" spans="1:12" ht="12.75" customHeight="1">
      <c r="A29" s="103" t="s">
        <v>67</v>
      </c>
      <c r="B29" s="126" t="s">
        <v>68</v>
      </c>
      <c r="C29" s="132">
        <f>D12</f>
        <v>1</v>
      </c>
      <c r="D29" s="132">
        <f>D$12</f>
        <v>1</v>
      </c>
      <c r="E29" s="132">
        <f>E$12</f>
        <v>1</v>
      </c>
      <c r="I29" s="123">
        <v>5.5</v>
      </c>
      <c r="J29" s="140">
        <v>7.5</v>
      </c>
      <c r="K29" s="139">
        <v>4</v>
      </c>
      <c r="L29" s="103">
        <v>4.4</v>
      </c>
    </row>
    <row r="30" spans="2:12" ht="12.75" customHeight="1">
      <c r="B30" s="126" t="s">
        <v>69</v>
      </c>
      <c r="C30" s="132">
        <f>C28+C29</f>
        <v>9</v>
      </c>
      <c r="D30" s="132">
        <f>MAX(C30+D29,D28)</f>
        <v>10</v>
      </c>
      <c r="E30" s="132">
        <f>MAX(D30+E29,E28)</f>
        <v>11</v>
      </c>
      <c r="I30" s="123">
        <v>6</v>
      </c>
      <c r="J30" s="140">
        <v>6.8</v>
      </c>
      <c r="K30" s="139">
        <v>7</v>
      </c>
      <c r="L30" s="103">
        <v>4.4</v>
      </c>
    </row>
    <row r="31" spans="2:12" ht="12.75" customHeight="1">
      <c r="B31" s="126" t="s">
        <v>70</v>
      </c>
      <c r="C31" s="132">
        <f>MAX(0,C$6-C30)</f>
        <v>1</v>
      </c>
      <c r="D31" s="132">
        <f>MAX(0,D6-D30)</f>
        <v>0</v>
      </c>
      <c r="E31" s="132">
        <f>MAX(0,E6-E30)</f>
        <v>0</v>
      </c>
      <c r="F31" s="103">
        <f>SUMPRODUCT($C$7:$E$7,C31:E31)</f>
        <v>1</v>
      </c>
      <c r="I31" s="123">
        <v>6.5</v>
      </c>
      <c r="J31" s="140">
        <v>6.1</v>
      </c>
      <c r="K31" s="139">
        <v>8</v>
      </c>
      <c r="L31" s="103">
        <v>4.4</v>
      </c>
    </row>
    <row r="32" spans="2:12" ht="12.75" customHeight="1">
      <c r="B32" s="126" t="s">
        <v>71</v>
      </c>
      <c r="C32" s="132">
        <f>MAX(0,C30-C$6)</f>
        <v>0</v>
      </c>
      <c r="D32" s="132">
        <f>MAX(0,D30-D6)</f>
        <v>0</v>
      </c>
      <c r="E32" s="132">
        <f>MAX(0,E30-E6)</f>
        <v>1</v>
      </c>
      <c r="F32" s="103">
        <f>SUMPRODUCT($C$8:$E$8,C32:E32)</f>
        <v>1</v>
      </c>
      <c r="I32" s="123">
        <v>7</v>
      </c>
      <c r="J32" s="140">
        <v>5.4</v>
      </c>
      <c r="K32" s="139">
        <v>9</v>
      </c>
      <c r="L32" s="103">
        <v>4.4</v>
      </c>
    </row>
    <row r="33" spans="2:12" ht="12.75" customHeight="1">
      <c r="B33" s="126"/>
      <c r="F33" s="103">
        <f>F31+F32</f>
        <v>2</v>
      </c>
      <c r="G33" s="136">
        <f>G21</f>
        <v>0.2</v>
      </c>
      <c r="I33" s="123">
        <v>7.5</v>
      </c>
      <c r="J33" s="140">
        <v>4.9</v>
      </c>
      <c r="K33" s="139">
        <v>10</v>
      </c>
      <c r="L33" s="103">
        <v>4.4</v>
      </c>
    </row>
    <row r="34" spans="1:12" ht="12.75" customHeight="1">
      <c r="A34" s="103" t="s">
        <v>72</v>
      </c>
      <c r="B34" s="126" t="s">
        <v>68</v>
      </c>
      <c r="C34" s="132">
        <f>D13</f>
        <v>1</v>
      </c>
      <c r="D34" s="132">
        <f>E13</f>
        <v>1</v>
      </c>
      <c r="E34" s="132">
        <f>C13</f>
        <v>4</v>
      </c>
      <c r="G34" s="136"/>
      <c r="I34" s="123">
        <v>8</v>
      </c>
      <c r="J34" s="140">
        <v>4.4</v>
      </c>
      <c r="K34" s="139">
        <v>11</v>
      </c>
      <c r="L34" s="103">
        <v>6.4</v>
      </c>
    </row>
    <row r="35" spans="2:12" ht="12.75" customHeight="1">
      <c r="B35" s="126" t="s">
        <v>69</v>
      </c>
      <c r="C35" s="132">
        <f>C28+C34</f>
        <v>9</v>
      </c>
      <c r="D35" s="132">
        <f>MAX(C35+D34,D28)</f>
        <v>10</v>
      </c>
      <c r="E35" s="132">
        <f>MAX(D35+E34,E28)</f>
        <v>14</v>
      </c>
      <c r="G35" s="136"/>
      <c r="I35" s="123">
        <v>8.5</v>
      </c>
      <c r="J35" s="140">
        <v>4.9</v>
      </c>
      <c r="K35" s="139">
        <v>12</v>
      </c>
      <c r="L35" s="103">
        <v>8.4</v>
      </c>
    </row>
    <row r="36" spans="2:12" ht="12.75" customHeight="1">
      <c r="B36" s="126" t="s">
        <v>70</v>
      </c>
      <c r="C36" s="132">
        <f>MAX(0,C$6-C35)</f>
        <v>1</v>
      </c>
      <c r="D36" s="132">
        <f>MAX(0,D$6-D35)</f>
        <v>0</v>
      </c>
      <c r="E36" s="132">
        <f>MAX(0,E$6-E35)</f>
        <v>0</v>
      </c>
      <c r="F36" s="103">
        <f>SUMPRODUCT($C$7:$E$7,C36:E36)</f>
        <v>1</v>
      </c>
      <c r="G36" s="136"/>
      <c r="I36" s="123">
        <v>9</v>
      </c>
      <c r="J36" s="140">
        <v>5.4</v>
      </c>
      <c r="K36" s="139">
        <v>13</v>
      </c>
      <c r="L36" s="103">
        <v>10.4</v>
      </c>
    </row>
    <row r="37" spans="2:12" ht="12.75" customHeight="1">
      <c r="B37" s="126" t="s">
        <v>71</v>
      </c>
      <c r="C37" s="132">
        <f>MAX(0,C35-C$6)</f>
        <v>0</v>
      </c>
      <c r="D37" s="132">
        <f>MAX(0,D35-D$6)</f>
        <v>0</v>
      </c>
      <c r="E37" s="132">
        <f>MAX(0,E35-E$6)</f>
        <v>4</v>
      </c>
      <c r="F37" s="103">
        <f>SUMPRODUCT($C$8:$E$8,C37:E37)</f>
        <v>4</v>
      </c>
      <c r="G37" s="136"/>
      <c r="I37" s="123">
        <v>9.5</v>
      </c>
      <c r="J37" s="140">
        <v>6.9</v>
      </c>
      <c r="K37" s="139">
        <v>14</v>
      </c>
      <c r="L37" s="103">
        <v>12.4</v>
      </c>
    </row>
    <row r="38" spans="6:12" ht="12.75" customHeight="1">
      <c r="F38" s="103">
        <f>F36+F37</f>
        <v>5</v>
      </c>
      <c r="G38" s="136">
        <f>G26</f>
        <v>0.8</v>
      </c>
      <c r="I38" s="133">
        <v>10</v>
      </c>
      <c r="J38" s="141">
        <v>8.4</v>
      </c>
      <c r="K38" s="139">
        <v>15</v>
      </c>
      <c r="L38" s="103">
        <v>14.4</v>
      </c>
    </row>
  </sheetData>
  <sheetProtection/>
  <conditionalFormatting sqref="J8:J18">
    <cfRule type="cellIs" priority="1" dxfId="0" operator="equal" stopIfTrue="1">
      <formula>$J$20</formula>
    </cfRule>
  </conditionalFormatting>
  <conditionalFormatting sqref="J28:J38">
    <cfRule type="cellIs" priority="2" dxfId="0" operator="equal" stopIfTrue="1">
      <formula>$J$25</formula>
    </cfRule>
  </conditionalFormatting>
  <conditionalFormatting sqref="L8:L18">
    <cfRule type="cellIs" priority="3" dxfId="0" operator="equal" stopIfTrue="1">
      <formula>$L$20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8"/>
  <sheetViews>
    <sheetView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11.28125" style="177" customWidth="1"/>
    <col min="2" max="16384" width="9.140625" style="177" customWidth="1"/>
  </cols>
  <sheetData>
    <row r="1" spans="1:11" ht="12.75">
      <c r="A1" s="10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42" t="s">
        <v>106</v>
      </c>
      <c r="C2" s="2"/>
      <c r="D2" s="2"/>
      <c r="E2" s="2"/>
      <c r="F2" s="2"/>
      <c r="G2" s="2" t="s">
        <v>121</v>
      </c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 t="s">
        <v>122</v>
      </c>
      <c r="H3" s="2"/>
      <c r="I3" s="2"/>
      <c r="J3" s="2"/>
      <c r="K3" s="2"/>
    </row>
    <row r="4" spans="1:9" ht="12.75">
      <c r="A4" s="2"/>
      <c r="B4" s="42" t="s">
        <v>0</v>
      </c>
      <c r="C4" s="2"/>
      <c r="D4" s="2"/>
      <c r="E4" s="2"/>
      <c r="F4" s="2"/>
      <c r="G4" s="2"/>
      <c r="H4" s="2"/>
      <c r="I4" s="2"/>
    </row>
    <row r="5" spans="1:11" ht="12.75">
      <c r="A5" s="2"/>
      <c r="B5" s="200">
        <v>1</v>
      </c>
      <c r="C5" s="201">
        <v>2</v>
      </c>
      <c r="D5" s="201">
        <v>3</v>
      </c>
      <c r="E5" s="201">
        <v>4</v>
      </c>
      <c r="F5" s="202">
        <v>5</v>
      </c>
      <c r="G5" s="2"/>
      <c r="H5" s="2"/>
      <c r="I5" s="2"/>
      <c r="J5" s="2"/>
      <c r="K5" s="2"/>
    </row>
    <row r="6" spans="1:11" ht="12.75">
      <c r="A6" s="41" t="s">
        <v>96</v>
      </c>
      <c r="B6" s="203">
        <v>8</v>
      </c>
      <c r="C6" s="204">
        <v>5</v>
      </c>
      <c r="D6" s="204">
        <v>17</v>
      </c>
      <c r="E6" s="204">
        <v>20</v>
      </c>
      <c r="F6" s="205">
        <v>12</v>
      </c>
      <c r="H6" s="2"/>
      <c r="K6" s="2"/>
    </row>
    <row r="7" spans="1:10" ht="12.75">
      <c r="A7" s="41" t="s">
        <v>27</v>
      </c>
      <c r="B7" s="203">
        <v>2.6</v>
      </c>
      <c r="C7" s="204">
        <v>3.5</v>
      </c>
      <c r="D7" s="204">
        <v>3.8</v>
      </c>
      <c r="E7" s="204">
        <v>3.2</v>
      </c>
      <c r="F7" s="205">
        <v>6.4</v>
      </c>
      <c r="H7" s="41" t="s">
        <v>16</v>
      </c>
      <c r="J7" s="2"/>
    </row>
    <row r="8" spans="1:10" ht="12.75">
      <c r="A8" s="41" t="s">
        <v>29</v>
      </c>
      <c r="B8" s="206">
        <v>2.8</v>
      </c>
      <c r="C8" s="69">
        <v>3.9</v>
      </c>
      <c r="D8" s="69">
        <v>4.4</v>
      </c>
      <c r="E8" s="69">
        <v>5.5</v>
      </c>
      <c r="F8" s="70">
        <v>6.6</v>
      </c>
      <c r="H8" s="41" t="s">
        <v>115</v>
      </c>
      <c r="J8" s="2"/>
    </row>
    <row r="9" spans="1:10" ht="12.75">
      <c r="A9" s="41" t="s">
        <v>30</v>
      </c>
      <c r="B9" s="206">
        <v>3.2</v>
      </c>
      <c r="C9" s="69">
        <v>4.1</v>
      </c>
      <c r="D9" s="69">
        <v>5.6</v>
      </c>
      <c r="E9" s="69">
        <v>6.5</v>
      </c>
      <c r="F9" s="70">
        <v>7.4</v>
      </c>
      <c r="H9" s="233">
        <f>SUM(G30:G37)/4</f>
        <v>26.90013895420858</v>
      </c>
      <c r="J9" s="2"/>
    </row>
    <row r="10" spans="1:11" ht="12.75">
      <c r="A10" s="41" t="s">
        <v>31</v>
      </c>
      <c r="B10" s="56">
        <v>3.4</v>
      </c>
      <c r="C10" s="57">
        <v>4.5</v>
      </c>
      <c r="D10" s="57">
        <v>6.2</v>
      </c>
      <c r="E10" s="57">
        <v>8.8</v>
      </c>
      <c r="F10" s="58">
        <v>7.6</v>
      </c>
      <c r="H10" s="2"/>
      <c r="K10" s="2"/>
    </row>
    <row r="11" spans="1:11" ht="12.75">
      <c r="A11" s="41" t="s">
        <v>107</v>
      </c>
      <c r="B11" s="207">
        <v>2</v>
      </c>
      <c r="C11" s="208">
        <v>1</v>
      </c>
      <c r="D11" s="208">
        <v>2</v>
      </c>
      <c r="E11" s="208">
        <v>1</v>
      </c>
      <c r="F11" s="209">
        <v>4</v>
      </c>
      <c r="H11" s="2"/>
      <c r="I11" s="2"/>
      <c r="J11" s="2"/>
      <c r="K11" s="2"/>
    </row>
    <row r="12" spans="1:11" ht="12.75">
      <c r="A12" s="41" t="s">
        <v>108</v>
      </c>
      <c r="B12" s="210">
        <v>5</v>
      </c>
      <c r="C12" s="211">
        <v>4</v>
      </c>
      <c r="D12" s="211">
        <v>3</v>
      </c>
      <c r="E12" s="211">
        <v>3</v>
      </c>
      <c r="F12" s="212">
        <v>1</v>
      </c>
      <c r="H12" s="2"/>
      <c r="I12" s="2"/>
      <c r="J12" s="2"/>
      <c r="K12" s="2"/>
    </row>
    <row r="13" spans="1:11" ht="12.75">
      <c r="A13" s="41"/>
      <c r="C13" s="69"/>
      <c r="D13" s="69"/>
      <c r="E13" s="69"/>
      <c r="F13" s="69"/>
      <c r="G13" s="156"/>
      <c r="H13" s="2"/>
      <c r="I13" s="2"/>
      <c r="J13" s="2"/>
      <c r="K13" s="2"/>
    </row>
    <row r="14" spans="1:11" ht="12.75">
      <c r="A14" s="213" t="s">
        <v>32</v>
      </c>
      <c r="B14" s="214">
        <v>2</v>
      </c>
      <c r="C14" s="215">
        <v>1</v>
      </c>
      <c r="D14" s="215">
        <v>5</v>
      </c>
      <c r="E14" s="215">
        <v>3</v>
      </c>
      <c r="F14" s="216">
        <v>4</v>
      </c>
      <c r="G14" s="156"/>
      <c r="H14" s="2"/>
      <c r="I14" s="2"/>
      <c r="J14" s="2"/>
      <c r="K14" s="2"/>
    </row>
    <row r="15" spans="1:11" ht="12.75">
      <c r="A15" s="41" t="s">
        <v>96</v>
      </c>
      <c r="B15" s="208">
        <f>INDEX($B$6:$F$6,B14)</f>
        <v>5</v>
      </c>
      <c r="C15" s="208">
        <f>INDEX($B$6:$F$6,C14)</f>
        <v>8</v>
      </c>
      <c r="D15" s="208">
        <f>INDEX($B$6:$F$6,D14)</f>
        <v>12</v>
      </c>
      <c r="E15" s="208">
        <f>INDEX($B$6:$F$6,E14)</f>
        <v>17</v>
      </c>
      <c r="F15" s="208">
        <f>INDEX($B$6:$F$6,F14)</f>
        <v>20</v>
      </c>
      <c r="G15" s="156"/>
      <c r="H15" s="2"/>
      <c r="I15" s="2"/>
      <c r="J15" s="2"/>
      <c r="K15" s="2"/>
    </row>
    <row r="16" spans="1:11" ht="12.75">
      <c r="A16" s="41" t="str">
        <f>A7</f>
        <v>GG</v>
      </c>
      <c r="B16" s="69">
        <f aca="true" t="shared" si="0" ref="B16:F19">INDEX($B7:$F7,B$14)</f>
        <v>3.5</v>
      </c>
      <c r="C16" s="69">
        <f t="shared" si="0"/>
        <v>2.6</v>
      </c>
      <c r="D16" s="69">
        <f t="shared" si="0"/>
        <v>6.4</v>
      </c>
      <c r="E16" s="69">
        <f t="shared" si="0"/>
        <v>3.8</v>
      </c>
      <c r="F16" s="69">
        <f t="shared" si="0"/>
        <v>3.2</v>
      </c>
      <c r="G16" s="156"/>
      <c r="H16" s="2"/>
      <c r="I16" s="2"/>
      <c r="J16" s="2"/>
      <c r="K16" s="2"/>
    </row>
    <row r="17" spans="1:11" ht="12.75">
      <c r="A17" s="41" t="str">
        <f>A8</f>
        <v>GB</v>
      </c>
      <c r="B17" s="69">
        <f t="shared" si="0"/>
        <v>3.9</v>
      </c>
      <c r="C17" s="69">
        <f t="shared" si="0"/>
        <v>2.8</v>
      </c>
      <c r="D17" s="69">
        <f t="shared" si="0"/>
        <v>6.6</v>
      </c>
      <c r="E17" s="69">
        <f t="shared" si="0"/>
        <v>4.4</v>
      </c>
      <c r="F17" s="69">
        <f t="shared" si="0"/>
        <v>5.5</v>
      </c>
      <c r="G17" s="156"/>
      <c r="H17" s="2"/>
      <c r="I17" s="2"/>
      <c r="J17" s="2"/>
      <c r="K17" s="2"/>
    </row>
    <row r="18" spans="1:11" ht="12.75">
      <c r="A18" s="41" t="str">
        <f>A9</f>
        <v>BG</v>
      </c>
      <c r="B18" s="69">
        <f t="shared" si="0"/>
        <v>4.1</v>
      </c>
      <c r="C18" s="69">
        <f t="shared" si="0"/>
        <v>3.2</v>
      </c>
      <c r="D18" s="69">
        <f t="shared" si="0"/>
        <v>7.4</v>
      </c>
      <c r="E18" s="69">
        <f t="shared" si="0"/>
        <v>5.6</v>
      </c>
      <c r="F18" s="69">
        <f t="shared" si="0"/>
        <v>6.5</v>
      </c>
      <c r="G18" s="156"/>
      <c r="H18" s="2"/>
      <c r="I18" s="2"/>
      <c r="J18" s="2"/>
      <c r="K18" s="2"/>
    </row>
    <row r="19" spans="1:11" ht="12.75">
      <c r="A19" s="41" t="str">
        <f>A10</f>
        <v>BB</v>
      </c>
      <c r="B19" s="69">
        <f t="shared" si="0"/>
        <v>4.5</v>
      </c>
      <c r="C19" s="69">
        <f t="shared" si="0"/>
        <v>3.4</v>
      </c>
      <c r="D19" s="69">
        <f t="shared" si="0"/>
        <v>7.6</v>
      </c>
      <c r="E19" s="69">
        <f t="shared" si="0"/>
        <v>6.2</v>
      </c>
      <c r="F19" s="69">
        <f t="shared" si="0"/>
        <v>8.8</v>
      </c>
      <c r="G19" s="156"/>
      <c r="H19" s="2"/>
      <c r="I19" s="2"/>
      <c r="J19" s="2"/>
      <c r="K19" s="2"/>
    </row>
    <row r="20" spans="1:11" ht="12.75">
      <c r="A20" s="41"/>
      <c r="B20" s="69"/>
      <c r="C20" s="69"/>
      <c r="D20" s="69"/>
      <c r="E20" s="69"/>
      <c r="F20" s="69"/>
      <c r="G20" s="156"/>
      <c r="H20" s="2"/>
      <c r="I20" s="2"/>
      <c r="J20" s="2"/>
      <c r="K20" s="2"/>
    </row>
    <row r="21" spans="1:11" ht="12.75">
      <c r="A21" s="41" t="s">
        <v>107</v>
      </c>
      <c r="B21" s="229">
        <f>INDEX($B$11:$F$11,B$14)</f>
        <v>1</v>
      </c>
      <c r="C21" s="230">
        <f>INDEX($B$11:$F$11,C$14)</f>
        <v>2</v>
      </c>
      <c r="D21" s="230">
        <f>INDEX($B$11:$F$11,D$14)</f>
        <v>4</v>
      </c>
      <c r="E21" s="230">
        <f>INDEX($B$11:$F$11,E$14)</f>
        <v>2</v>
      </c>
      <c r="F21" s="231">
        <f>INDEX($B$11:$F$11,F$14)</f>
        <v>1</v>
      </c>
      <c r="G21" s="156"/>
      <c r="H21" s="2"/>
      <c r="I21" s="2"/>
      <c r="J21" s="2"/>
      <c r="K21" s="2"/>
    </row>
    <row r="22" spans="1:11" ht="12.75">
      <c r="A22" s="41" t="s">
        <v>108</v>
      </c>
      <c r="B22" s="210">
        <f>INDEX($B$12:$F$12,B$14)</f>
        <v>4</v>
      </c>
      <c r="C22" s="211">
        <f>INDEX($B$12:$F$12,C$14)</f>
        <v>5</v>
      </c>
      <c r="D22" s="211">
        <f>INDEX($B$12:$F$12,D$14)</f>
        <v>1</v>
      </c>
      <c r="E22" s="211">
        <f>INDEX($B$12:$F$12,E$14)</f>
        <v>3</v>
      </c>
      <c r="F22" s="212">
        <f>INDEX($B$12:$F$12,F$14)</f>
        <v>3</v>
      </c>
      <c r="G22" s="156"/>
      <c r="H22" s="2"/>
      <c r="I22" s="2"/>
      <c r="J22" s="2"/>
      <c r="K22" s="2"/>
    </row>
    <row r="23" spans="1:11" ht="12.75">
      <c r="A23" s="41"/>
      <c r="B23" s="69"/>
      <c r="C23" s="69"/>
      <c r="D23" s="69"/>
      <c r="E23" s="69"/>
      <c r="F23" s="69"/>
      <c r="G23" s="2"/>
      <c r="H23" s="2"/>
      <c r="I23" s="2"/>
      <c r="J23" s="2"/>
      <c r="K23" s="2"/>
    </row>
    <row r="24" spans="1:11" ht="12.75">
      <c r="A24" s="232" t="s">
        <v>111</v>
      </c>
      <c r="B24" s="235">
        <v>1.0653843747154741E-05</v>
      </c>
      <c r="C24" s="236">
        <v>3.900095523908723</v>
      </c>
      <c r="D24" s="236">
        <v>5.967738362953501</v>
      </c>
      <c r="E24" s="236">
        <v>12.999963400621024</v>
      </c>
      <c r="F24" s="237">
        <v>13.397726486069994</v>
      </c>
      <c r="G24" s="2"/>
      <c r="H24" s="2"/>
      <c r="I24" s="2"/>
      <c r="J24" s="2"/>
      <c r="K24" s="2"/>
    </row>
    <row r="25" spans="1:11" ht="12.75">
      <c r="A25" s="4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41" t="s">
        <v>112</v>
      </c>
      <c r="B26" s="220">
        <f>B$24+B16</f>
        <v>3.500010653843747</v>
      </c>
      <c r="C26" s="221">
        <f>MAX(C$24,B26)+C16</f>
        <v>6.500095523908723</v>
      </c>
      <c r="D26" s="221">
        <f>MAX(D$24,C26)+D16</f>
        <v>12.900095523908723</v>
      </c>
      <c r="E26" s="221">
        <f>MAX(E$24,D26)+E16</f>
        <v>16.799963400621024</v>
      </c>
      <c r="F26" s="222">
        <f>MAX(F$24,E26)+F16</f>
        <v>19.999963400621024</v>
      </c>
      <c r="G26" s="2"/>
      <c r="H26" s="2"/>
      <c r="I26" s="2"/>
      <c r="J26" s="2"/>
      <c r="K26" s="2"/>
    </row>
    <row r="27" spans="1:11" ht="12.75">
      <c r="A27" s="41"/>
      <c r="B27" s="223">
        <f>B$24+B17</f>
        <v>3.900010653843747</v>
      </c>
      <c r="C27" s="224">
        <f>MAX(C$24,B27)+C17</f>
        <v>6.700095523908723</v>
      </c>
      <c r="D27" s="224">
        <f>MAX(D$24,C27)+D17</f>
        <v>13.300095523908723</v>
      </c>
      <c r="E27" s="224">
        <f>MAX(E$24,D27)+E17</f>
        <v>17.700095523908722</v>
      </c>
      <c r="F27" s="225">
        <f>MAX(F$24,E27)+F17</f>
        <v>23.200095523908722</v>
      </c>
      <c r="G27" s="2"/>
      <c r="H27" s="2"/>
      <c r="I27" s="2"/>
      <c r="J27" s="2"/>
      <c r="K27" s="2"/>
    </row>
    <row r="28" spans="1:11" ht="12.75">
      <c r="A28" s="41"/>
      <c r="B28" s="223">
        <f>B$24+B18</f>
        <v>4.100010653843746</v>
      </c>
      <c r="C28" s="224">
        <f>MAX(C$24,B28)+C18</f>
        <v>7.300010653843747</v>
      </c>
      <c r="D28" s="224">
        <f>MAX(D$24,C28)+D18</f>
        <v>14.700010653843748</v>
      </c>
      <c r="E28" s="224">
        <f>MAX(E$24,D28)+E18</f>
        <v>20.30001065384375</v>
      </c>
      <c r="F28" s="225">
        <f>MAX(F$24,E28)+F18</f>
        <v>26.80001065384375</v>
      </c>
      <c r="G28" s="41" t="s">
        <v>113</v>
      </c>
      <c r="H28" s="2"/>
      <c r="I28" s="2"/>
      <c r="J28" s="2"/>
      <c r="K28" s="2"/>
    </row>
    <row r="29" spans="1:11" ht="12.75">
      <c r="A29" s="41"/>
      <c r="B29" s="223">
        <f>B$24+B19</f>
        <v>4.500010653843747</v>
      </c>
      <c r="C29" s="224">
        <f>MAX(C$24,B29)+C19</f>
        <v>7.900010653843747</v>
      </c>
      <c r="D29" s="224">
        <f>MAX(D$24,C29)+D19</f>
        <v>15.500010653843747</v>
      </c>
      <c r="E29" s="224">
        <f>MAX(E$24,D29)+E19</f>
        <v>21.700010653843748</v>
      </c>
      <c r="F29" s="225">
        <f>MAX(F$24,E29)+F19</f>
        <v>30.50001065384375</v>
      </c>
      <c r="G29" s="41" t="s">
        <v>114</v>
      </c>
      <c r="H29" s="2"/>
      <c r="I29" s="2"/>
      <c r="J29" s="2"/>
      <c r="K29" s="2"/>
    </row>
    <row r="30" spans="1:11" ht="12.75">
      <c r="A30" s="41" t="s">
        <v>109</v>
      </c>
      <c r="B30" s="220">
        <f aca="true" t="shared" si="1" ref="B30:F33">MAX(0,B$15-B26)</f>
        <v>1.4999893461562528</v>
      </c>
      <c r="C30" s="221">
        <f t="shared" si="1"/>
        <v>1.4999044760912774</v>
      </c>
      <c r="D30" s="221">
        <f t="shared" si="1"/>
        <v>0</v>
      </c>
      <c r="E30" s="221">
        <f t="shared" si="1"/>
        <v>0.20003659937897567</v>
      </c>
      <c r="F30" s="222">
        <f t="shared" si="1"/>
        <v>3.659937897637633E-05</v>
      </c>
      <c r="G30" s="224">
        <f>SUMPRODUCT(B30:F30,$B$21:$F$21)</f>
        <v>4.899908096475736</v>
      </c>
      <c r="H30" s="2"/>
      <c r="I30" s="2"/>
      <c r="J30" s="2"/>
      <c r="K30" s="2"/>
    </row>
    <row r="31" spans="1:11" ht="12.75">
      <c r="A31" s="41"/>
      <c r="B31" s="223">
        <f t="shared" si="1"/>
        <v>1.0999893461562529</v>
      </c>
      <c r="C31" s="224">
        <f t="shared" si="1"/>
        <v>1.2999044760912772</v>
      </c>
      <c r="D31" s="224">
        <f t="shared" si="1"/>
        <v>0</v>
      </c>
      <c r="E31" s="224">
        <f t="shared" si="1"/>
        <v>0</v>
      </c>
      <c r="F31" s="225">
        <f t="shared" si="1"/>
        <v>0</v>
      </c>
      <c r="G31" s="224">
        <f>SUMPRODUCT(B31:F31,$B$21:$F$21)</f>
        <v>3.6997982983388074</v>
      </c>
      <c r="H31" s="2"/>
      <c r="I31" s="2"/>
      <c r="J31" s="2"/>
      <c r="K31" s="2"/>
    </row>
    <row r="32" spans="1:11" ht="12.75">
      <c r="A32" s="41"/>
      <c r="B32" s="223">
        <f t="shared" si="1"/>
        <v>0.8999893461562536</v>
      </c>
      <c r="C32" s="224">
        <f t="shared" si="1"/>
        <v>0.6999893461562534</v>
      </c>
      <c r="D32" s="224">
        <f t="shared" si="1"/>
        <v>0</v>
      </c>
      <c r="E32" s="224">
        <f t="shared" si="1"/>
        <v>0</v>
      </c>
      <c r="F32" s="225">
        <f t="shared" si="1"/>
        <v>0</v>
      </c>
      <c r="G32" s="224">
        <f>SUMPRODUCT(B32:F32,$B$21:$F$21)</f>
        <v>2.2999680384687604</v>
      </c>
      <c r="H32" s="2"/>
      <c r="I32" s="2"/>
      <c r="J32" s="2"/>
      <c r="K32" s="2"/>
    </row>
    <row r="33" spans="1:11" ht="12.75">
      <c r="A33" s="41"/>
      <c r="B33" s="223">
        <f t="shared" si="1"/>
        <v>0.49998934615625323</v>
      </c>
      <c r="C33" s="224">
        <f t="shared" si="1"/>
        <v>0.09998934615625288</v>
      </c>
      <c r="D33" s="224">
        <f t="shared" si="1"/>
        <v>0</v>
      </c>
      <c r="E33" s="224">
        <f t="shared" si="1"/>
        <v>0</v>
      </c>
      <c r="F33" s="225">
        <f t="shared" si="1"/>
        <v>0</v>
      </c>
      <c r="G33" s="224">
        <f>SUMPRODUCT(B33:F33,$B$21:$F$21)</f>
        <v>0.699968038468759</v>
      </c>
      <c r="H33" s="2"/>
      <c r="I33" s="2"/>
      <c r="J33" s="2"/>
      <c r="K33" s="2"/>
    </row>
    <row r="34" spans="1:11" ht="12.75">
      <c r="A34" s="41" t="s">
        <v>110</v>
      </c>
      <c r="B34" s="220">
        <f aca="true" t="shared" si="2" ref="B34:F37">MAX(0,B26-B$15)</f>
        <v>0</v>
      </c>
      <c r="C34" s="221">
        <f t="shared" si="2"/>
        <v>0</v>
      </c>
      <c r="D34" s="221">
        <f t="shared" si="2"/>
        <v>0.9000955239087229</v>
      </c>
      <c r="E34" s="221">
        <f t="shared" si="2"/>
        <v>0</v>
      </c>
      <c r="F34" s="222">
        <f t="shared" si="2"/>
        <v>0</v>
      </c>
      <c r="G34" s="224">
        <f>SUMPRODUCT(B34:F34,$B$22:$F$22)</f>
        <v>0.9000955239087229</v>
      </c>
      <c r="H34" s="2"/>
      <c r="I34" s="2"/>
      <c r="J34" s="2"/>
      <c r="K34" s="2"/>
    </row>
    <row r="35" spans="1:11" ht="12.75">
      <c r="A35" s="2"/>
      <c r="B35" s="223">
        <f t="shared" si="2"/>
        <v>0</v>
      </c>
      <c r="C35" s="224">
        <f t="shared" si="2"/>
        <v>0</v>
      </c>
      <c r="D35" s="224">
        <f t="shared" si="2"/>
        <v>1.3000955239087233</v>
      </c>
      <c r="E35" s="224">
        <f t="shared" si="2"/>
        <v>0.7000955239087219</v>
      </c>
      <c r="F35" s="225">
        <f t="shared" si="2"/>
        <v>3.200095523908722</v>
      </c>
      <c r="G35" s="224">
        <f>SUMPRODUCT(B35:F35,$B$22:$F$22)</f>
        <v>13.000668667361055</v>
      </c>
      <c r="H35" s="2"/>
      <c r="I35" s="2"/>
      <c r="J35" s="2"/>
      <c r="K35" s="2"/>
    </row>
    <row r="36" spans="1:11" ht="12.75">
      <c r="A36" s="2"/>
      <c r="B36" s="223">
        <f t="shared" si="2"/>
        <v>0</v>
      </c>
      <c r="C36" s="224">
        <f t="shared" si="2"/>
        <v>0</v>
      </c>
      <c r="D36" s="224">
        <f t="shared" si="2"/>
        <v>2.700010653843748</v>
      </c>
      <c r="E36" s="224">
        <f t="shared" si="2"/>
        <v>3.3000106538437493</v>
      </c>
      <c r="F36" s="225">
        <f t="shared" si="2"/>
        <v>6.800010653843749</v>
      </c>
      <c r="G36" s="224">
        <f>SUMPRODUCT(B36:F36,$B$22:$F$22)</f>
        <v>33.00007457690624</v>
      </c>
      <c r="H36" s="2"/>
      <c r="I36" s="2"/>
      <c r="J36" s="2"/>
      <c r="K36" s="2"/>
    </row>
    <row r="37" spans="1:11" ht="12.75">
      <c r="A37" s="2"/>
      <c r="B37" s="226">
        <f t="shared" si="2"/>
        <v>0</v>
      </c>
      <c r="C37" s="227">
        <f t="shared" si="2"/>
        <v>0</v>
      </c>
      <c r="D37" s="227">
        <f t="shared" si="2"/>
        <v>3.5000106538437468</v>
      </c>
      <c r="E37" s="227">
        <f t="shared" si="2"/>
        <v>4.700010653843748</v>
      </c>
      <c r="F37" s="228">
        <f t="shared" si="2"/>
        <v>10.500010653843749</v>
      </c>
      <c r="G37" s="224">
        <f>SUMPRODUCT(B37:F37,$B$22:$F$22)</f>
        <v>49.10007457690624</v>
      </c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40"/>
  <sheetViews>
    <sheetView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11.28125" style="177" customWidth="1"/>
    <col min="2" max="16384" width="9.140625" style="177" customWidth="1"/>
  </cols>
  <sheetData>
    <row r="1" spans="1:11" ht="12.75">
      <c r="A1" s="10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42" t="s">
        <v>106</v>
      </c>
      <c r="C2" s="2"/>
      <c r="D2" s="2"/>
      <c r="E2" s="2"/>
      <c r="F2" s="2"/>
      <c r="G2" s="2" t="s">
        <v>117</v>
      </c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 t="s">
        <v>118</v>
      </c>
      <c r="H3" s="2"/>
      <c r="I3" s="2"/>
      <c r="J3" s="2"/>
      <c r="K3" s="2"/>
    </row>
    <row r="4" spans="1:9" ht="12.75">
      <c r="A4" s="2"/>
      <c r="B4" s="42" t="s">
        <v>0</v>
      </c>
      <c r="C4" s="2"/>
      <c r="D4" s="2"/>
      <c r="E4" s="2"/>
      <c r="F4" s="2"/>
      <c r="G4" s="2" t="s">
        <v>120</v>
      </c>
      <c r="H4" s="2"/>
      <c r="I4" s="2"/>
    </row>
    <row r="5" spans="1:11" ht="12.75">
      <c r="A5" s="2"/>
      <c r="B5" s="200">
        <v>1</v>
      </c>
      <c r="C5" s="201">
        <v>2</v>
      </c>
      <c r="D5" s="201">
        <v>3</v>
      </c>
      <c r="E5" s="201">
        <v>4</v>
      </c>
      <c r="F5" s="202">
        <v>5</v>
      </c>
      <c r="G5" s="2" t="s">
        <v>119</v>
      </c>
      <c r="H5" s="2"/>
      <c r="I5" s="2"/>
      <c r="J5" s="2"/>
      <c r="K5" s="2"/>
    </row>
    <row r="6" spans="1:11" ht="12.75">
      <c r="A6" s="41" t="s">
        <v>96</v>
      </c>
      <c r="B6" s="203">
        <v>8</v>
      </c>
      <c r="C6" s="204">
        <v>5</v>
      </c>
      <c r="D6" s="204">
        <v>17</v>
      </c>
      <c r="E6" s="204">
        <v>20</v>
      </c>
      <c r="F6" s="205">
        <v>12</v>
      </c>
      <c r="H6" s="2"/>
      <c r="K6" s="2"/>
    </row>
    <row r="7" spans="1:10" ht="12.75">
      <c r="A7" s="41" t="s">
        <v>27</v>
      </c>
      <c r="B7" s="203">
        <v>2.6</v>
      </c>
      <c r="C7" s="204">
        <v>3.5</v>
      </c>
      <c r="D7" s="204">
        <v>3.8</v>
      </c>
      <c r="E7" s="204">
        <v>3.2</v>
      </c>
      <c r="F7" s="205">
        <v>6.4</v>
      </c>
      <c r="H7" s="41" t="s">
        <v>16</v>
      </c>
      <c r="J7" s="2"/>
    </row>
    <row r="8" spans="1:10" ht="12.75">
      <c r="A8" s="41" t="s">
        <v>29</v>
      </c>
      <c r="B8" s="206">
        <v>2.8</v>
      </c>
      <c r="C8" s="69">
        <v>3.9</v>
      </c>
      <c r="D8" s="69">
        <v>4.4</v>
      </c>
      <c r="E8" s="69">
        <v>5.5</v>
      </c>
      <c r="F8" s="70">
        <v>6.6</v>
      </c>
      <c r="H8" s="41" t="s">
        <v>115</v>
      </c>
      <c r="J8" s="2"/>
    </row>
    <row r="9" spans="1:10" ht="12.75">
      <c r="A9" s="41" t="s">
        <v>30</v>
      </c>
      <c r="B9" s="206">
        <v>3.2</v>
      </c>
      <c r="C9" s="69">
        <v>4.1</v>
      </c>
      <c r="D9" s="69">
        <v>5.6</v>
      </c>
      <c r="E9" s="69">
        <v>6.5</v>
      </c>
      <c r="F9" s="70">
        <v>7.4</v>
      </c>
      <c r="H9" s="233">
        <f>SUM(G30:G37)/4+SUM(B25:E25)+0.0001*SUM(B24:F24)</f>
        <v>26.90338441698123</v>
      </c>
      <c r="J9" s="2"/>
    </row>
    <row r="10" spans="1:11" ht="12.75">
      <c r="A10" s="41" t="s">
        <v>31</v>
      </c>
      <c r="B10" s="56">
        <v>3.4</v>
      </c>
      <c r="C10" s="57">
        <v>4.5</v>
      </c>
      <c r="D10" s="57">
        <v>6.2</v>
      </c>
      <c r="E10" s="57">
        <v>8.8</v>
      </c>
      <c r="F10" s="58">
        <v>7.6</v>
      </c>
      <c r="H10" s="2"/>
      <c r="K10" s="2"/>
    </row>
    <row r="11" spans="1:11" ht="12.75">
      <c r="A11" s="41" t="s">
        <v>107</v>
      </c>
      <c r="B11" s="207">
        <v>2</v>
      </c>
      <c r="C11" s="208">
        <v>1</v>
      </c>
      <c r="D11" s="208">
        <v>2</v>
      </c>
      <c r="E11" s="208">
        <v>1</v>
      </c>
      <c r="F11" s="209">
        <v>4</v>
      </c>
      <c r="H11" s="2"/>
      <c r="I11" s="2"/>
      <c r="J11" s="2"/>
      <c r="K11" s="2"/>
    </row>
    <row r="12" spans="1:11" ht="12.75">
      <c r="A12" s="41" t="s">
        <v>108</v>
      </c>
      <c r="B12" s="210">
        <v>5</v>
      </c>
      <c r="C12" s="211">
        <v>4</v>
      </c>
      <c r="D12" s="211">
        <v>3</v>
      </c>
      <c r="E12" s="211">
        <v>3</v>
      </c>
      <c r="F12" s="212">
        <v>1</v>
      </c>
      <c r="H12" s="2"/>
      <c r="I12" s="2"/>
      <c r="J12" s="2"/>
      <c r="K12" s="2"/>
    </row>
    <row r="13" spans="1:11" ht="12.75">
      <c r="A13" s="41"/>
      <c r="C13" s="69"/>
      <c r="D13" s="69"/>
      <c r="E13" s="69"/>
      <c r="F13" s="69"/>
      <c r="G13" s="156">
        <f>SUM(B10:F10)</f>
        <v>30.5</v>
      </c>
      <c r="H13" s="2"/>
      <c r="I13" s="2"/>
      <c r="J13" s="2"/>
      <c r="K13" s="2"/>
    </row>
    <row r="14" spans="1:11" ht="12.75">
      <c r="A14" s="213" t="s">
        <v>32</v>
      </c>
      <c r="B14" s="214">
        <v>2</v>
      </c>
      <c r="C14" s="215">
        <v>1</v>
      </c>
      <c r="D14" s="215">
        <v>5</v>
      </c>
      <c r="E14" s="215">
        <v>3</v>
      </c>
      <c r="F14" s="216">
        <v>4</v>
      </c>
      <c r="G14" s="156"/>
      <c r="H14" s="2"/>
      <c r="I14" s="2"/>
      <c r="J14" s="2"/>
      <c r="K14" s="2"/>
    </row>
    <row r="15" spans="1:11" ht="12.75">
      <c r="A15" s="41" t="s">
        <v>96</v>
      </c>
      <c r="B15" s="208">
        <f>INDEX($B$6:$F$6,B14)</f>
        <v>5</v>
      </c>
      <c r="C15" s="208">
        <f>INDEX($B$6:$F$6,C14)</f>
        <v>8</v>
      </c>
      <c r="D15" s="208">
        <f>INDEX($B$6:$F$6,D14)</f>
        <v>12</v>
      </c>
      <c r="E15" s="208">
        <f>INDEX($B$6:$F$6,E14)</f>
        <v>17</v>
      </c>
      <c r="F15" s="208">
        <f>INDEX($B$6:$F$6,F14)</f>
        <v>20</v>
      </c>
      <c r="G15" s="156"/>
      <c r="H15" s="2"/>
      <c r="I15" s="2"/>
      <c r="J15" s="2"/>
      <c r="K15" s="2"/>
    </row>
    <row r="16" spans="1:11" ht="12.75">
      <c r="A16" s="41" t="str">
        <f>A7</f>
        <v>GG</v>
      </c>
      <c r="B16" s="69">
        <f aca="true" t="shared" si="0" ref="B16:F19">INDEX($B7:$F7,B$14)</f>
        <v>3.5</v>
      </c>
      <c r="C16" s="69">
        <f t="shared" si="0"/>
        <v>2.6</v>
      </c>
      <c r="D16" s="69">
        <f t="shared" si="0"/>
        <v>6.4</v>
      </c>
      <c r="E16" s="69">
        <f t="shared" si="0"/>
        <v>3.8</v>
      </c>
      <c r="F16" s="69">
        <f t="shared" si="0"/>
        <v>3.2</v>
      </c>
      <c r="G16" s="156"/>
      <c r="H16" s="2"/>
      <c r="I16" s="2"/>
      <c r="J16" s="2"/>
      <c r="K16" s="2"/>
    </row>
    <row r="17" spans="1:11" ht="12.75">
      <c r="A17" s="41" t="str">
        <f>A8</f>
        <v>GB</v>
      </c>
      <c r="B17" s="69">
        <f t="shared" si="0"/>
        <v>3.9</v>
      </c>
      <c r="C17" s="69">
        <f t="shared" si="0"/>
        <v>2.8</v>
      </c>
      <c r="D17" s="69">
        <f t="shared" si="0"/>
        <v>6.6</v>
      </c>
      <c r="E17" s="69">
        <f t="shared" si="0"/>
        <v>4.4</v>
      </c>
      <c r="F17" s="69">
        <f t="shared" si="0"/>
        <v>5.5</v>
      </c>
      <c r="G17" s="156"/>
      <c r="H17" s="2"/>
      <c r="I17" s="2"/>
      <c r="J17" s="2"/>
      <c r="K17" s="2"/>
    </row>
    <row r="18" spans="1:11" ht="12.75">
      <c r="A18" s="41" t="str">
        <f>A9</f>
        <v>BG</v>
      </c>
      <c r="B18" s="69">
        <f t="shared" si="0"/>
        <v>4.1</v>
      </c>
      <c r="C18" s="69">
        <f t="shared" si="0"/>
        <v>3.2</v>
      </c>
      <c r="D18" s="69">
        <f t="shared" si="0"/>
        <v>7.4</v>
      </c>
      <c r="E18" s="69">
        <f t="shared" si="0"/>
        <v>5.6</v>
      </c>
      <c r="F18" s="69">
        <f t="shared" si="0"/>
        <v>6.5</v>
      </c>
      <c r="G18" s="156"/>
      <c r="H18" s="2"/>
      <c r="I18" s="2"/>
      <c r="J18" s="2"/>
      <c r="K18" s="2"/>
    </row>
    <row r="19" spans="1:11" ht="12.75">
      <c r="A19" s="41" t="str">
        <f>A10</f>
        <v>BB</v>
      </c>
      <c r="B19" s="69">
        <f t="shared" si="0"/>
        <v>4.5</v>
      </c>
      <c r="C19" s="69">
        <f t="shared" si="0"/>
        <v>3.4</v>
      </c>
      <c r="D19" s="69">
        <f t="shared" si="0"/>
        <v>7.6</v>
      </c>
      <c r="E19" s="69">
        <f t="shared" si="0"/>
        <v>6.2</v>
      </c>
      <c r="F19" s="69">
        <f t="shared" si="0"/>
        <v>8.8</v>
      </c>
      <c r="G19" s="156"/>
      <c r="H19" s="2"/>
      <c r="I19" s="2"/>
      <c r="J19" s="2"/>
      <c r="K19" s="2"/>
    </row>
    <row r="20" spans="1:11" ht="12.75">
      <c r="A20" s="41"/>
      <c r="B20" s="69"/>
      <c r="C20" s="69"/>
      <c r="D20" s="69"/>
      <c r="E20" s="69"/>
      <c r="F20" s="69"/>
      <c r="G20" s="156"/>
      <c r="H20" s="2"/>
      <c r="I20" s="2"/>
      <c r="J20" s="2"/>
      <c r="K20" s="2"/>
    </row>
    <row r="21" spans="1:11" ht="12.75">
      <c r="A21" s="41" t="s">
        <v>107</v>
      </c>
      <c r="B21" s="229">
        <f>INDEX($B$11:$F$11,B$14)</f>
        <v>1</v>
      </c>
      <c r="C21" s="230">
        <f>INDEX($B$11:$F$11,C$14)</f>
        <v>2</v>
      </c>
      <c r="D21" s="230">
        <f>INDEX($B$11:$F$11,D$14)</f>
        <v>4</v>
      </c>
      <c r="E21" s="230">
        <f>INDEX($B$11:$F$11,E$14)</f>
        <v>2</v>
      </c>
      <c r="F21" s="231">
        <f>INDEX($B$11:$F$11,F$14)</f>
        <v>1</v>
      </c>
      <c r="G21" s="156"/>
      <c r="H21" s="2"/>
      <c r="I21" s="2"/>
      <c r="J21" s="2"/>
      <c r="K21" s="2"/>
    </row>
    <row r="22" spans="1:11" ht="12.75">
      <c r="A22" s="41" t="s">
        <v>108</v>
      </c>
      <c r="B22" s="210">
        <f>INDEX($B$12:$F$12,B$14)</f>
        <v>4</v>
      </c>
      <c r="C22" s="211">
        <f>INDEX($B$12:$F$12,C$14)</f>
        <v>5</v>
      </c>
      <c r="D22" s="211">
        <f>INDEX($B$12:$F$12,D$14)</f>
        <v>1</v>
      </c>
      <c r="E22" s="211">
        <f>INDEX($B$12:$F$12,E$14)</f>
        <v>3</v>
      </c>
      <c r="F22" s="212">
        <f>INDEX($B$12:$F$12,F$14)</f>
        <v>3</v>
      </c>
      <c r="G22" s="156"/>
      <c r="H22" s="2"/>
      <c r="I22" s="2"/>
      <c r="J22" s="2"/>
      <c r="K22" s="2"/>
    </row>
    <row r="23" spans="1:11" ht="12.75">
      <c r="A23" s="41"/>
      <c r="B23" s="69"/>
      <c r="C23" s="69"/>
      <c r="D23" s="69"/>
      <c r="E23" s="69"/>
      <c r="F23" s="69"/>
      <c r="G23" s="2"/>
      <c r="H23" s="2"/>
      <c r="I23" s="2"/>
      <c r="J23" s="2"/>
      <c r="K23" s="2"/>
    </row>
    <row r="24" spans="1:11" ht="12.75">
      <c r="A24" s="232" t="s">
        <v>111</v>
      </c>
      <c r="B24" s="217">
        <v>4.640973568370583E-08</v>
      </c>
      <c r="C24" s="218">
        <v>3.8999900278894115</v>
      </c>
      <c r="D24" s="218">
        <v>3.909993407053391</v>
      </c>
      <c r="E24" s="218">
        <v>13.000001114970072</v>
      </c>
      <c r="F24" s="219">
        <v>13.00519124665443</v>
      </c>
      <c r="G24" s="2"/>
      <c r="H24" s="2"/>
      <c r="I24" s="2"/>
      <c r="J24" s="2"/>
      <c r="K24" s="2"/>
    </row>
    <row r="25" spans="1:11" ht="12.75">
      <c r="A25" s="41"/>
      <c r="B25" s="234">
        <f>IF(C24&lt;B24,999,0)</f>
        <v>0</v>
      </c>
      <c r="C25" s="234">
        <f>IF(D24&lt;C24,999,0)</f>
        <v>0</v>
      </c>
      <c r="D25" s="234">
        <f>IF(E24&lt;D24,999,0)</f>
        <v>0</v>
      </c>
      <c r="E25" s="234">
        <f>IF(F24&lt;E24,999,0)</f>
        <v>0</v>
      </c>
      <c r="F25" s="2"/>
      <c r="G25" s="2" t="s">
        <v>116</v>
      </c>
      <c r="H25" s="2"/>
      <c r="I25" s="2"/>
      <c r="J25" s="2"/>
      <c r="K25" s="2"/>
    </row>
    <row r="26" spans="1:11" ht="12.75">
      <c r="A26" s="41" t="s">
        <v>112</v>
      </c>
      <c r="B26" s="220">
        <f>B$24+B16</f>
        <v>3.5000000464097356</v>
      </c>
      <c r="C26" s="221">
        <f>MAX(C$24,B26)+C16</f>
        <v>6.499990027889412</v>
      </c>
      <c r="D26" s="221">
        <f>MAX(D$24,C26)+D16</f>
        <v>12.899990027889412</v>
      </c>
      <c r="E26" s="221">
        <f>MAX(E$24,D26)+E16</f>
        <v>16.800001114970073</v>
      </c>
      <c r="F26" s="222">
        <f>MAX(F$24,E26)+F16</f>
        <v>20.000001114970072</v>
      </c>
      <c r="G26" s="2"/>
      <c r="H26" s="2"/>
      <c r="I26" s="2"/>
      <c r="J26" s="2"/>
      <c r="K26" s="2"/>
    </row>
    <row r="27" spans="1:11" ht="12.75">
      <c r="A27" s="41"/>
      <c r="B27" s="223">
        <f>B$24+B17</f>
        <v>3.9000000464097355</v>
      </c>
      <c r="C27" s="224">
        <f>MAX(C$24,B27)+C17</f>
        <v>6.700000046409736</v>
      </c>
      <c r="D27" s="224">
        <f>MAX(D$24,C27)+D17</f>
        <v>13.300000046409735</v>
      </c>
      <c r="E27" s="224">
        <f>MAX(E$24,D27)+E17</f>
        <v>17.700000046409734</v>
      </c>
      <c r="F27" s="225">
        <f>MAX(F$24,E27)+F17</f>
        <v>23.200000046409734</v>
      </c>
      <c r="G27" s="2"/>
      <c r="H27" s="2"/>
      <c r="I27" s="2"/>
      <c r="J27" s="2"/>
      <c r="K27" s="2"/>
    </row>
    <row r="28" spans="1:11" ht="12.75">
      <c r="A28" s="41"/>
      <c r="B28" s="223">
        <f>B$24+B18</f>
        <v>4.100000046409735</v>
      </c>
      <c r="C28" s="224">
        <f>MAX(C$24,B28)+C18</f>
        <v>7.300000046409735</v>
      </c>
      <c r="D28" s="224">
        <f>MAX(D$24,C28)+D18</f>
        <v>14.700000046409736</v>
      </c>
      <c r="E28" s="224">
        <f>MAX(E$24,D28)+E18</f>
        <v>20.300000046409735</v>
      </c>
      <c r="F28" s="225">
        <f>MAX(F$24,E28)+F18</f>
        <v>26.800000046409735</v>
      </c>
      <c r="G28" s="41" t="s">
        <v>113</v>
      </c>
      <c r="H28" s="2"/>
      <c r="I28" s="2"/>
      <c r="J28" s="2"/>
      <c r="K28" s="2"/>
    </row>
    <row r="29" spans="1:11" ht="12.75">
      <c r="A29" s="41"/>
      <c r="B29" s="223">
        <f>B$24+B19</f>
        <v>4.500000046409736</v>
      </c>
      <c r="C29" s="224">
        <f>MAX(C$24,B29)+C19</f>
        <v>7.900000046409735</v>
      </c>
      <c r="D29" s="224">
        <f>MAX(D$24,C29)+D19</f>
        <v>15.500000046409735</v>
      </c>
      <c r="E29" s="224">
        <f>MAX(E$24,D29)+E19</f>
        <v>21.700000046409734</v>
      </c>
      <c r="F29" s="225">
        <f>MAX(F$24,E29)+F19</f>
        <v>30.500000046409735</v>
      </c>
      <c r="G29" s="41" t="s">
        <v>114</v>
      </c>
      <c r="H29" s="2"/>
      <c r="I29" s="2"/>
      <c r="J29" s="2"/>
      <c r="K29" s="2"/>
    </row>
    <row r="30" spans="1:11" ht="12.75">
      <c r="A30" s="41" t="s">
        <v>109</v>
      </c>
      <c r="B30" s="220">
        <f aca="true" t="shared" si="1" ref="B30:F33">MAX(0,B$15-B26)</f>
        <v>1.4999999535902644</v>
      </c>
      <c r="C30" s="221">
        <f t="shared" si="1"/>
        <v>1.500009972110588</v>
      </c>
      <c r="D30" s="221">
        <f t="shared" si="1"/>
        <v>0</v>
      </c>
      <c r="E30" s="221">
        <f t="shared" si="1"/>
        <v>0.19999888502992746</v>
      </c>
      <c r="F30" s="222">
        <f t="shared" si="1"/>
        <v>0</v>
      </c>
      <c r="G30" s="224">
        <f>SUMPRODUCT(B30:F30,$B$21:$F$21)</f>
        <v>4.900017667871295</v>
      </c>
      <c r="H30" s="2"/>
      <c r="I30" s="2"/>
      <c r="J30" s="2"/>
      <c r="K30" s="2"/>
    </row>
    <row r="31" spans="1:11" ht="12.75">
      <c r="A31" s="41"/>
      <c r="B31" s="223">
        <f t="shared" si="1"/>
        <v>1.0999999535902645</v>
      </c>
      <c r="C31" s="224">
        <f t="shared" si="1"/>
        <v>1.2999999535902642</v>
      </c>
      <c r="D31" s="224">
        <f t="shared" si="1"/>
        <v>0</v>
      </c>
      <c r="E31" s="224">
        <f t="shared" si="1"/>
        <v>0</v>
      </c>
      <c r="F31" s="225">
        <f t="shared" si="1"/>
        <v>0</v>
      </c>
      <c r="G31" s="224">
        <f>SUMPRODUCT(B31:F31,$B$21:$F$21)</f>
        <v>3.699999860770793</v>
      </c>
      <c r="H31" s="2"/>
      <c r="I31" s="2"/>
      <c r="J31" s="2"/>
      <c r="K31" s="2"/>
    </row>
    <row r="32" spans="1:11" ht="12.75">
      <c r="A32" s="41"/>
      <c r="B32" s="223">
        <f t="shared" si="1"/>
        <v>0.8999999535902647</v>
      </c>
      <c r="C32" s="224">
        <f t="shared" si="1"/>
        <v>0.6999999535902646</v>
      </c>
      <c r="D32" s="224">
        <f t="shared" si="1"/>
        <v>0</v>
      </c>
      <c r="E32" s="224">
        <f t="shared" si="1"/>
        <v>0</v>
      </c>
      <c r="F32" s="225">
        <f t="shared" si="1"/>
        <v>0</v>
      </c>
      <c r="G32" s="224">
        <f>SUMPRODUCT(B32:F32,$B$21:$F$21)</f>
        <v>2.299999860770794</v>
      </c>
      <c r="H32" s="2"/>
      <c r="I32" s="2"/>
      <c r="J32" s="2"/>
      <c r="K32" s="2"/>
    </row>
    <row r="33" spans="1:11" ht="12.75">
      <c r="A33" s="41"/>
      <c r="B33" s="223">
        <f t="shared" si="1"/>
        <v>0.4999999535902644</v>
      </c>
      <c r="C33" s="224">
        <f t="shared" si="1"/>
        <v>0.09999995359026492</v>
      </c>
      <c r="D33" s="224">
        <f t="shared" si="1"/>
        <v>0</v>
      </c>
      <c r="E33" s="224">
        <f t="shared" si="1"/>
        <v>0</v>
      </c>
      <c r="F33" s="225">
        <f t="shared" si="1"/>
        <v>0</v>
      </c>
      <c r="G33" s="224">
        <f>SUMPRODUCT(B33:F33,$B$21:$F$21)</f>
        <v>0.6999998607707942</v>
      </c>
      <c r="H33" s="2"/>
      <c r="I33" s="2"/>
      <c r="J33" s="2"/>
      <c r="K33" s="2"/>
    </row>
    <row r="34" spans="1:11" ht="12.75">
      <c r="A34" s="41" t="s">
        <v>110</v>
      </c>
      <c r="B34" s="220">
        <f aca="true" t="shared" si="2" ref="B34:F37">MAX(0,B26-B$15)</f>
        <v>0</v>
      </c>
      <c r="C34" s="221">
        <f t="shared" si="2"/>
        <v>0</v>
      </c>
      <c r="D34" s="221">
        <f t="shared" si="2"/>
        <v>0.8999900278894124</v>
      </c>
      <c r="E34" s="221">
        <f t="shared" si="2"/>
        <v>0</v>
      </c>
      <c r="F34" s="222">
        <f t="shared" si="2"/>
        <v>1.1149700718249278E-06</v>
      </c>
      <c r="G34" s="224">
        <f>SUMPRODUCT(B34:F34,$B$22:$F$22)</f>
        <v>0.8999933727996279</v>
      </c>
      <c r="H34" s="2"/>
      <c r="I34" s="2"/>
      <c r="J34" s="2"/>
      <c r="K34" s="2"/>
    </row>
    <row r="35" spans="1:11" ht="12.75">
      <c r="A35" s="2"/>
      <c r="B35" s="223">
        <f t="shared" si="2"/>
        <v>0</v>
      </c>
      <c r="C35" s="224">
        <f t="shared" si="2"/>
        <v>0</v>
      </c>
      <c r="D35" s="224">
        <f t="shared" si="2"/>
        <v>1.3000000464097354</v>
      </c>
      <c r="E35" s="224">
        <f t="shared" si="2"/>
        <v>0.700000046409734</v>
      </c>
      <c r="F35" s="225">
        <f t="shared" si="2"/>
        <v>3.200000046409734</v>
      </c>
      <c r="G35" s="224">
        <f>SUMPRODUCT(B35:F35,$B$22:$F$22)</f>
        <v>13.00000032486814</v>
      </c>
      <c r="H35" s="2"/>
      <c r="I35" s="2"/>
      <c r="J35" s="2"/>
      <c r="K35" s="2"/>
    </row>
    <row r="36" spans="1:11" ht="12.75">
      <c r="A36" s="2"/>
      <c r="B36" s="223">
        <f t="shared" si="2"/>
        <v>0</v>
      </c>
      <c r="C36" s="224">
        <f t="shared" si="2"/>
        <v>0</v>
      </c>
      <c r="D36" s="224">
        <f t="shared" si="2"/>
        <v>2.700000046409736</v>
      </c>
      <c r="E36" s="224">
        <f t="shared" si="2"/>
        <v>3.3000000464097354</v>
      </c>
      <c r="F36" s="225">
        <f t="shared" si="2"/>
        <v>6.800000046409735</v>
      </c>
      <c r="G36" s="224">
        <f>SUMPRODUCT(B36:F36,$B$22:$F$22)</f>
        <v>33.00000032486815</v>
      </c>
      <c r="H36" s="2"/>
      <c r="I36" s="2"/>
      <c r="J36" s="2"/>
      <c r="K36" s="2"/>
    </row>
    <row r="37" spans="1:11" ht="12.75">
      <c r="A37" s="2"/>
      <c r="B37" s="226">
        <f t="shared" si="2"/>
        <v>0</v>
      </c>
      <c r="C37" s="227">
        <f t="shared" si="2"/>
        <v>0</v>
      </c>
      <c r="D37" s="227">
        <f t="shared" si="2"/>
        <v>3.5000000464097347</v>
      </c>
      <c r="E37" s="227">
        <f t="shared" si="2"/>
        <v>4.700000046409734</v>
      </c>
      <c r="F37" s="228">
        <f t="shared" si="2"/>
        <v>10.500000046409735</v>
      </c>
      <c r="G37" s="224">
        <f>SUMPRODUCT(B37:F37,$B$22:$F$22)</f>
        <v>49.10000032486814</v>
      </c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ht="12.75">
      <c r="A39" s="2" t="s">
        <v>123</v>
      </c>
    </row>
    <row r="40" ht="12.75">
      <c r="A40" s="2" t="s">
        <v>124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6"/>
  <sheetViews>
    <sheetView zoomScale="80" zoomScaleNormal="80" zoomScalePageLayoutView="0" workbookViewId="0" topLeftCell="A1">
      <pane ySplit="4485" topLeftCell="A32" activePane="topLeft" state="split"/>
      <selection pane="topLeft" activeCell="A2" sqref="A2"/>
      <selection pane="bottomLeft" activeCell="H46" sqref="H46"/>
    </sheetView>
  </sheetViews>
  <sheetFormatPr defaultColWidth="9.140625" defaultRowHeight="12.75"/>
  <cols>
    <col min="1" max="1" width="9.140625" style="41" customWidth="1"/>
    <col min="2" max="2" width="10.8515625" style="2" customWidth="1"/>
    <col min="3" max="9" width="8.7109375" style="2" customWidth="1"/>
    <col min="10" max="16384" width="9.140625" style="2" customWidth="1"/>
  </cols>
  <sheetData>
    <row r="1" spans="1:3" ht="12.75">
      <c r="A1" s="1" t="s">
        <v>74</v>
      </c>
      <c r="C1" s="42"/>
    </row>
    <row r="2" ht="12.75">
      <c r="A2" s="3"/>
    </row>
    <row r="3" ht="12.75">
      <c r="A3" s="1" t="s">
        <v>0</v>
      </c>
    </row>
    <row r="4" spans="1:7" ht="12.75">
      <c r="A4" s="43"/>
      <c r="B4" s="43" t="s">
        <v>1</v>
      </c>
      <c r="C4" s="44">
        <v>1</v>
      </c>
      <c r="D4" s="4">
        <v>2</v>
      </c>
      <c r="E4" s="4">
        <v>3</v>
      </c>
      <c r="F4" s="4">
        <v>4</v>
      </c>
      <c r="G4" s="5">
        <v>5</v>
      </c>
    </row>
    <row r="5" spans="1:18" ht="15.75">
      <c r="A5" s="45" t="s">
        <v>25</v>
      </c>
      <c r="B5" s="6" t="s">
        <v>26</v>
      </c>
      <c r="C5" s="76">
        <v>17</v>
      </c>
      <c r="D5" s="54">
        <v>16</v>
      </c>
      <c r="E5" s="54">
        <v>34</v>
      </c>
      <c r="F5" s="54">
        <v>40</v>
      </c>
      <c r="G5" s="66">
        <v>25</v>
      </c>
      <c r="K5"/>
      <c r="L5" s="142"/>
      <c r="M5" s="143"/>
      <c r="N5" s="144"/>
      <c r="O5" s="144"/>
      <c r="P5" s="144"/>
      <c r="Q5" s="144"/>
      <c r="R5" s="144"/>
    </row>
    <row r="6" spans="1:18" ht="15.75">
      <c r="A6" s="43" t="s">
        <v>27</v>
      </c>
      <c r="B6" s="49" t="s">
        <v>28</v>
      </c>
      <c r="C6" s="75">
        <v>4.1</v>
      </c>
      <c r="D6" s="33">
        <v>5.6</v>
      </c>
      <c r="E6" s="33">
        <v>7</v>
      </c>
      <c r="F6" s="33">
        <v>8.4</v>
      </c>
      <c r="G6" s="65">
        <v>9.8</v>
      </c>
      <c r="K6"/>
      <c r="L6" s="142"/>
      <c r="M6" s="143"/>
      <c r="N6" s="144"/>
      <c r="O6" s="144"/>
      <c r="P6" s="144"/>
      <c r="Q6" s="144"/>
      <c r="R6" s="144"/>
    </row>
    <row r="7" spans="1:18" ht="15.75">
      <c r="A7" s="45" t="s">
        <v>29</v>
      </c>
      <c r="B7" s="33"/>
      <c r="C7" s="75">
        <v>5.3</v>
      </c>
      <c r="D7" s="33">
        <v>7.2</v>
      </c>
      <c r="E7" s="33">
        <v>9</v>
      </c>
      <c r="F7" s="33">
        <v>10.8</v>
      </c>
      <c r="G7" s="65">
        <v>12.6</v>
      </c>
      <c r="K7"/>
      <c r="L7" s="142"/>
      <c r="M7" s="143"/>
      <c r="N7" s="144"/>
      <c r="O7" s="144"/>
      <c r="P7" s="144"/>
      <c r="Q7" s="144"/>
      <c r="R7" s="144"/>
    </row>
    <row r="8" spans="1:18" ht="15.75">
      <c r="A8" s="45" t="s">
        <v>30</v>
      </c>
      <c r="B8" s="33"/>
      <c r="C8" s="75">
        <v>6.4</v>
      </c>
      <c r="D8" s="33">
        <v>8.8</v>
      </c>
      <c r="E8" s="33">
        <v>11</v>
      </c>
      <c r="F8" s="33">
        <v>13.2</v>
      </c>
      <c r="G8" s="65">
        <v>15.4</v>
      </c>
      <c r="K8"/>
      <c r="L8" s="142"/>
      <c r="M8" s="143"/>
      <c r="N8" s="144"/>
      <c r="O8" s="144"/>
      <c r="P8" s="144"/>
      <c r="Q8" s="144"/>
      <c r="R8" s="144"/>
    </row>
    <row r="9" spans="1:7" ht="12.75">
      <c r="A9" s="53" t="s">
        <v>31</v>
      </c>
      <c r="B9" s="54"/>
      <c r="C9" s="75">
        <v>8.2</v>
      </c>
      <c r="D9" s="33">
        <v>10.4</v>
      </c>
      <c r="E9" s="33">
        <v>13</v>
      </c>
      <c r="F9" s="33">
        <v>15.6</v>
      </c>
      <c r="G9" s="65">
        <v>18.2</v>
      </c>
    </row>
    <row r="10" spans="1:18" ht="15.75">
      <c r="A10" s="145"/>
      <c r="B10" s="55" t="s">
        <v>2</v>
      </c>
      <c r="C10" s="146">
        <f>AVERAGE(C6:C9)</f>
        <v>6</v>
      </c>
      <c r="D10" s="147">
        <f>AVERAGE(D6:D9)</f>
        <v>8</v>
      </c>
      <c r="E10" s="147">
        <f>AVERAGE(E6:E9)</f>
        <v>10</v>
      </c>
      <c r="F10" s="147">
        <f>AVERAGE(F6:F9)</f>
        <v>12.000000000000002</v>
      </c>
      <c r="G10" s="148">
        <f>AVERAGE(G6:G9)</f>
        <v>14</v>
      </c>
      <c r="N10" s="149"/>
      <c r="O10" s="149"/>
      <c r="P10" s="149"/>
      <c r="Q10" s="149"/>
      <c r="R10" s="149"/>
    </row>
    <row r="11" spans="2:7" ht="12.75">
      <c r="B11" s="150" t="s">
        <v>80</v>
      </c>
      <c r="C11" s="151">
        <v>0.9</v>
      </c>
      <c r="D11" s="152">
        <v>0.6</v>
      </c>
      <c r="E11" s="152">
        <v>0.5</v>
      </c>
      <c r="F11" s="152">
        <v>0.8</v>
      </c>
      <c r="G11" s="153">
        <v>0.6</v>
      </c>
    </row>
    <row r="12" spans="3:7" ht="12.75">
      <c r="C12" s="59"/>
      <c r="D12" s="59"/>
      <c r="E12" s="59"/>
      <c r="F12" s="59"/>
      <c r="G12" s="59"/>
    </row>
    <row r="13" spans="2:7" ht="12.75">
      <c r="B13" s="60" t="s">
        <v>32</v>
      </c>
      <c r="C13" s="61">
        <v>1</v>
      </c>
      <c r="D13" s="61">
        <v>2</v>
      </c>
      <c r="E13" s="61">
        <v>4</v>
      </c>
      <c r="F13" s="61">
        <v>3</v>
      </c>
      <c r="G13" s="62">
        <v>5</v>
      </c>
    </row>
    <row r="14" spans="2:7" ht="12.75">
      <c r="B14" s="63"/>
      <c r="C14" s="51"/>
      <c r="D14" s="51"/>
      <c r="E14" s="51"/>
      <c r="F14" s="51"/>
      <c r="G14" s="51"/>
    </row>
    <row r="15" spans="1:7" ht="12.75">
      <c r="A15" s="43"/>
      <c r="B15" s="64" t="s">
        <v>33</v>
      </c>
      <c r="C15" s="4"/>
      <c r="D15" s="4"/>
      <c r="E15" s="4"/>
      <c r="F15" s="4"/>
      <c r="G15" s="5"/>
    </row>
    <row r="16" spans="1:7" ht="12.75">
      <c r="A16" s="45" t="s">
        <v>27</v>
      </c>
      <c r="B16" s="33"/>
      <c r="C16" s="33">
        <f aca="true" t="shared" si="0" ref="C16:G19">INDEX($C6:$G6,C$13)</f>
        <v>4.1</v>
      </c>
      <c r="D16" s="33">
        <f t="shared" si="0"/>
        <v>5.6</v>
      </c>
      <c r="E16" s="33">
        <f t="shared" si="0"/>
        <v>8.4</v>
      </c>
      <c r="F16" s="33">
        <f t="shared" si="0"/>
        <v>7</v>
      </c>
      <c r="G16" s="65">
        <f t="shared" si="0"/>
        <v>9.8</v>
      </c>
    </row>
    <row r="17" spans="1:7" ht="12.75">
      <c r="A17" s="45" t="s">
        <v>29</v>
      </c>
      <c r="B17" s="33"/>
      <c r="C17" s="33">
        <f t="shared" si="0"/>
        <v>5.3</v>
      </c>
      <c r="D17" s="33">
        <f t="shared" si="0"/>
        <v>7.2</v>
      </c>
      <c r="E17" s="33">
        <f t="shared" si="0"/>
        <v>10.8</v>
      </c>
      <c r="F17" s="33">
        <f t="shared" si="0"/>
        <v>9</v>
      </c>
      <c r="G17" s="65">
        <f t="shared" si="0"/>
        <v>12.6</v>
      </c>
    </row>
    <row r="18" spans="1:7" ht="12.75">
      <c r="A18" s="45" t="s">
        <v>30</v>
      </c>
      <c r="B18" s="33"/>
      <c r="C18" s="33">
        <f t="shared" si="0"/>
        <v>6.4</v>
      </c>
      <c r="D18" s="33">
        <f t="shared" si="0"/>
        <v>8.8</v>
      </c>
      <c r="E18" s="33">
        <f t="shared" si="0"/>
        <v>13.2</v>
      </c>
      <c r="F18" s="33">
        <f t="shared" si="0"/>
        <v>11</v>
      </c>
      <c r="G18" s="65">
        <f t="shared" si="0"/>
        <v>15.4</v>
      </c>
    </row>
    <row r="19" spans="1:7" ht="12.75">
      <c r="A19" s="53" t="s">
        <v>31</v>
      </c>
      <c r="B19" s="54"/>
      <c r="C19" s="54">
        <f t="shared" si="0"/>
        <v>8.2</v>
      </c>
      <c r="D19" s="54">
        <f t="shared" si="0"/>
        <v>10.4</v>
      </c>
      <c r="E19" s="54">
        <f t="shared" si="0"/>
        <v>15.6</v>
      </c>
      <c r="F19" s="54">
        <f t="shared" si="0"/>
        <v>13</v>
      </c>
      <c r="G19" s="66">
        <f t="shared" si="0"/>
        <v>18.2</v>
      </c>
    </row>
    <row r="20" spans="2:7" ht="12.75">
      <c r="B20" s="63"/>
      <c r="C20" s="51"/>
      <c r="D20" s="51"/>
      <c r="E20" s="51"/>
      <c r="F20" s="51"/>
      <c r="G20" s="51"/>
    </row>
    <row r="21" spans="1:7" ht="12.75">
      <c r="A21" s="43"/>
      <c r="B21" s="64" t="s">
        <v>34</v>
      </c>
      <c r="C21" s="67"/>
      <c r="D21" s="67"/>
      <c r="E21" s="67"/>
      <c r="F21" s="67"/>
      <c r="G21" s="68"/>
    </row>
    <row r="22" spans="1:7" ht="12.75">
      <c r="A22" s="45" t="s">
        <v>27</v>
      </c>
      <c r="B22" s="33"/>
      <c r="C22" s="69">
        <f>INDEX($C6:$G6,C$13)</f>
        <v>4.1</v>
      </c>
      <c r="D22" s="69">
        <f aca="true" t="shared" si="1" ref="D22:G25">INDEX($C6:$G6,D$13)+C22</f>
        <v>9.7</v>
      </c>
      <c r="E22" s="69">
        <f t="shared" si="1"/>
        <v>18.1</v>
      </c>
      <c r="F22" s="69">
        <f t="shared" si="1"/>
        <v>25.1</v>
      </c>
      <c r="G22" s="70">
        <f t="shared" si="1"/>
        <v>34.900000000000006</v>
      </c>
    </row>
    <row r="23" spans="1:7" ht="12.75">
      <c r="A23" s="45" t="s">
        <v>29</v>
      </c>
      <c r="B23" s="33"/>
      <c r="C23" s="69">
        <f>INDEX($C7:$G7,C$13)</f>
        <v>5.3</v>
      </c>
      <c r="D23" s="69">
        <f t="shared" si="1"/>
        <v>12.5</v>
      </c>
      <c r="E23" s="69">
        <f t="shared" si="1"/>
        <v>23.3</v>
      </c>
      <c r="F23" s="69">
        <f t="shared" si="1"/>
        <v>32.3</v>
      </c>
      <c r="G23" s="70">
        <f t="shared" si="1"/>
        <v>44.9</v>
      </c>
    </row>
    <row r="24" spans="1:7" ht="12.75">
      <c r="A24" s="45" t="s">
        <v>30</v>
      </c>
      <c r="B24" s="33"/>
      <c r="C24" s="69">
        <f>INDEX($C8:$G8,C$13)</f>
        <v>6.4</v>
      </c>
      <c r="D24" s="69">
        <f t="shared" si="1"/>
        <v>15.200000000000001</v>
      </c>
      <c r="E24" s="69">
        <f t="shared" si="1"/>
        <v>28.4</v>
      </c>
      <c r="F24" s="69">
        <f t="shared" si="1"/>
        <v>39.4</v>
      </c>
      <c r="G24" s="70">
        <f t="shared" si="1"/>
        <v>54.8</v>
      </c>
    </row>
    <row r="25" spans="1:7" ht="12.75">
      <c r="A25" s="53" t="s">
        <v>31</v>
      </c>
      <c r="B25" s="54"/>
      <c r="C25" s="57">
        <f>INDEX($C9:$G9,C$13)</f>
        <v>8.2</v>
      </c>
      <c r="D25" s="57">
        <f t="shared" si="1"/>
        <v>18.6</v>
      </c>
      <c r="E25" s="57">
        <f t="shared" si="1"/>
        <v>34.2</v>
      </c>
      <c r="F25" s="57">
        <f t="shared" si="1"/>
        <v>47.2</v>
      </c>
      <c r="G25" s="58">
        <f t="shared" si="1"/>
        <v>65.4</v>
      </c>
    </row>
    <row r="26" spans="3:7" ht="12.75">
      <c r="C26" s="71"/>
      <c r="D26" s="71"/>
      <c r="E26" s="71"/>
      <c r="F26" s="71"/>
      <c r="G26" s="71"/>
    </row>
    <row r="27" spans="1:7" ht="12.75">
      <c r="A27" s="43"/>
      <c r="B27" s="64" t="s">
        <v>75</v>
      </c>
      <c r="C27" s="154"/>
      <c r="D27" s="154"/>
      <c r="E27" s="154"/>
      <c r="F27" s="154"/>
      <c r="G27" s="155"/>
    </row>
    <row r="28" spans="1:7" ht="12.75">
      <c r="A28" s="45" t="s">
        <v>27</v>
      </c>
      <c r="B28" s="33"/>
      <c r="C28" s="69">
        <f aca="true" t="shared" si="2" ref="C28:G31">C22-INDEX($C$5:$G$5,C$13)</f>
        <v>-12.9</v>
      </c>
      <c r="D28" s="69">
        <f t="shared" si="2"/>
        <v>-6.300000000000001</v>
      </c>
      <c r="E28" s="69">
        <f t="shared" si="2"/>
        <v>-21.9</v>
      </c>
      <c r="F28" s="69">
        <f t="shared" si="2"/>
        <v>-8.899999999999999</v>
      </c>
      <c r="G28" s="70">
        <f t="shared" si="2"/>
        <v>9.900000000000006</v>
      </c>
    </row>
    <row r="29" spans="1:7" ht="12.75">
      <c r="A29" s="45" t="s">
        <v>29</v>
      </c>
      <c r="B29" s="33"/>
      <c r="C29" s="69">
        <f t="shared" si="2"/>
        <v>-11.7</v>
      </c>
      <c r="D29" s="69">
        <f t="shared" si="2"/>
        <v>-3.5</v>
      </c>
      <c r="E29" s="69">
        <f t="shared" si="2"/>
        <v>-16.7</v>
      </c>
      <c r="F29" s="69">
        <f t="shared" si="2"/>
        <v>-1.7000000000000028</v>
      </c>
      <c r="G29" s="70">
        <f t="shared" si="2"/>
        <v>19.9</v>
      </c>
    </row>
    <row r="30" spans="1:7" ht="12.75">
      <c r="A30" s="45" t="s">
        <v>30</v>
      </c>
      <c r="B30" s="33"/>
      <c r="C30" s="69">
        <f t="shared" si="2"/>
        <v>-10.6</v>
      </c>
      <c r="D30" s="69">
        <f t="shared" si="2"/>
        <v>-0.7999999999999989</v>
      </c>
      <c r="E30" s="69">
        <f t="shared" si="2"/>
        <v>-11.600000000000001</v>
      </c>
      <c r="F30" s="69">
        <f t="shared" si="2"/>
        <v>5.399999999999999</v>
      </c>
      <c r="G30" s="70">
        <f t="shared" si="2"/>
        <v>29.799999999999997</v>
      </c>
    </row>
    <row r="31" spans="1:7" ht="12.75">
      <c r="A31" s="53" t="s">
        <v>31</v>
      </c>
      <c r="B31" s="54"/>
      <c r="C31" s="57">
        <f t="shared" si="2"/>
        <v>-8.8</v>
      </c>
      <c r="D31" s="57">
        <f t="shared" si="2"/>
        <v>2.6000000000000014</v>
      </c>
      <c r="E31" s="57">
        <f t="shared" si="2"/>
        <v>-5.799999999999997</v>
      </c>
      <c r="F31" s="57">
        <f t="shared" si="2"/>
        <v>13.200000000000003</v>
      </c>
      <c r="G31" s="58">
        <f t="shared" si="2"/>
        <v>40.400000000000006</v>
      </c>
    </row>
    <row r="32" spans="3:7" ht="12.75">
      <c r="C32" s="71"/>
      <c r="D32" s="71"/>
      <c r="E32" s="71"/>
      <c r="F32" s="71"/>
      <c r="G32" s="71"/>
    </row>
    <row r="33" spans="1:7" ht="12.75">
      <c r="A33" s="43"/>
      <c r="B33" s="64" t="s">
        <v>76</v>
      </c>
      <c r="C33" s="154"/>
      <c r="D33" s="154"/>
      <c r="E33" s="154"/>
      <c r="F33" s="154"/>
      <c r="G33" s="155"/>
    </row>
    <row r="34" spans="1:7" ht="12.75">
      <c r="A34" s="45" t="s">
        <v>27</v>
      </c>
      <c r="B34" s="33"/>
      <c r="C34" s="69">
        <f aca="true" t="shared" si="3" ref="C34:G37">MAX(0,C28)</f>
        <v>0</v>
      </c>
      <c r="D34" s="69">
        <f t="shared" si="3"/>
        <v>0</v>
      </c>
      <c r="E34" s="69">
        <f t="shared" si="3"/>
        <v>0</v>
      </c>
      <c r="F34" s="69">
        <f t="shared" si="3"/>
        <v>0</v>
      </c>
      <c r="G34" s="70">
        <f t="shared" si="3"/>
        <v>9.900000000000006</v>
      </c>
    </row>
    <row r="35" spans="1:7" ht="12.75">
      <c r="A35" s="45" t="s">
        <v>29</v>
      </c>
      <c r="B35" s="33"/>
      <c r="C35" s="69">
        <f t="shared" si="3"/>
        <v>0</v>
      </c>
      <c r="D35" s="69">
        <f t="shared" si="3"/>
        <v>0</v>
      </c>
      <c r="E35" s="69">
        <f t="shared" si="3"/>
        <v>0</v>
      </c>
      <c r="F35" s="69">
        <f t="shared" si="3"/>
        <v>0</v>
      </c>
      <c r="G35" s="70">
        <f t="shared" si="3"/>
        <v>19.9</v>
      </c>
    </row>
    <row r="36" spans="1:7" ht="12.75">
      <c r="A36" s="45" t="s">
        <v>30</v>
      </c>
      <c r="B36" s="33"/>
      <c r="C36" s="69">
        <f t="shared" si="3"/>
        <v>0</v>
      </c>
      <c r="D36" s="69">
        <f t="shared" si="3"/>
        <v>0</v>
      </c>
      <c r="E36" s="69">
        <f t="shared" si="3"/>
        <v>0</v>
      </c>
      <c r="F36" s="69">
        <f t="shared" si="3"/>
        <v>5.399999999999999</v>
      </c>
      <c r="G36" s="70">
        <f t="shared" si="3"/>
        <v>29.799999999999997</v>
      </c>
    </row>
    <row r="37" spans="1:7" ht="12.75">
      <c r="A37" s="53" t="s">
        <v>31</v>
      </c>
      <c r="B37" s="54"/>
      <c r="C37" s="57">
        <f t="shared" si="3"/>
        <v>0</v>
      </c>
      <c r="D37" s="57">
        <f t="shared" si="3"/>
        <v>2.6000000000000014</v>
      </c>
      <c r="E37" s="57">
        <f t="shared" si="3"/>
        <v>0</v>
      </c>
      <c r="F37" s="57">
        <f t="shared" si="3"/>
        <v>13.200000000000003</v>
      </c>
      <c r="G37" s="58">
        <f t="shared" si="3"/>
        <v>40.400000000000006</v>
      </c>
    </row>
    <row r="38" spans="3:9" ht="12.75">
      <c r="C38" s="71"/>
      <c r="D38" s="71"/>
      <c r="E38" s="71"/>
      <c r="F38" s="71"/>
      <c r="G38" s="71"/>
      <c r="H38" s="71"/>
      <c r="I38" s="71"/>
    </row>
    <row r="39" spans="1:9" ht="12.75">
      <c r="A39" s="43"/>
      <c r="B39" s="64" t="s">
        <v>77</v>
      </c>
      <c r="C39" s="154"/>
      <c r="D39" s="154"/>
      <c r="E39" s="154"/>
      <c r="F39" s="154"/>
      <c r="G39" s="155"/>
      <c r="H39" s="71"/>
      <c r="I39" s="156"/>
    </row>
    <row r="40" spans="1:9" ht="12.75">
      <c r="A40" s="45" t="s">
        <v>27</v>
      </c>
      <c r="B40" s="33"/>
      <c r="C40" s="69">
        <f aca="true" t="shared" si="4" ref="C40:G43">IF(C34&gt;0,1,0)</f>
        <v>0</v>
      </c>
      <c r="D40" s="69">
        <f t="shared" si="4"/>
        <v>0</v>
      </c>
      <c r="E40" s="69">
        <f t="shared" si="4"/>
        <v>0</v>
      </c>
      <c r="F40" s="69">
        <f t="shared" si="4"/>
        <v>0</v>
      </c>
      <c r="G40" s="70">
        <f t="shared" si="4"/>
        <v>1</v>
      </c>
      <c r="H40" s="71"/>
      <c r="I40" s="156"/>
    </row>
    <row r="41" spans="1:9" ht="12.75">
      <c r="A41" s="45" t="s">
        <v>29</v>
      </c>
      <c r="B41" s="33"/>
      <c r="C41" s="69">
        <f t="shared" si="4"/>
        <v>0</v>
      </c>
      <c r="D41" s="69">
        <f t="shared" si="4"/>
        <v>0</v>
      </c>
      <c r="E41" s="69">
        <f t="shared" si="4"/>
        <v>0</v>
      </c>
      <c r="F41" s="69">
        <f t="shared" si="4"/>
        <v>0</v>
      </c>
      <c r="G41" s="70">
        <f t="shared" si="4"/>
        <v>1</v>
      </c>
      <c r="H41" s="71"/>
      <c r="I41" s="156"/>
    </row>
    <row r="42" spans="1:9" ht="12.75">
      <c r="A42" s="45" t="s">
        <v>30</v>
      </c>
      <c r="B42" s="33"/>
      <c r="C42" s="69">
        <f t="shared" si="4"/>
        <v>0</v>
      </c>
      <c r="D42" s="69">
        <f t="shared" si="4"/>
        <v>0</v>
      </c>
      <c r="E42" s="69">
        <f t="shared" si="4"/>
        <v>0</v>
      </c>
      <c r="F42" s="69">
        <f t="shared" si="4"/>
        <v>1</v>
      </c>
      <c r="G42" s="70">
        <f t="shared" si="4"/>
        <v>1</v>
      </c>
      <c r="H42" s="71"/>
      <c r="I42" s="156"/>
    </row>
    <row r="43" spans="1:9" ht="12.75">
      <c r="A43" s="53" t="s">
        <v>31</v>
      </c>
      <c r="B43" s="54"/>
      <c r="C43" s="57">
        <f t="shared" si="4"/>
        <v>0</v>
      </c>
      <c r="D43" s="57">
        <f t="shared" si="4"/>
        <v>1</v>
      </c>
      <c r="E43" s="57">
        <f t="shared" si="4"/>
        <v>0</v>
      </c>
      <c r="F43" s="57">
        <f t="shared" si="4"/>
        <v>1</v>
      </c>
      <c r="G43" s="58">
        <f t="shared" si="4"/>
        <v>1</v>
      </c>
      <c r="H43" s="71"/>
      <c r="I43" s="156"/>
    </row>
    <row r="44" spans="2:7" ht="12.75">
      <c r="B44" s="59" t="s">
        <v>78</v>
      </c>
      <c r="C44" s="157">
        <f>1-SUM(C40:C43)/4</f>
        <v>1</v>
      </c>
      <c r="D44" s="158">
        <f>1-SUM(D40:D43)/4</f>
        <v>0.75</v>
      </c>
      <c r="E44" s="158">
        <f>1-SUM(E40:E43)/4</f>
        <v>1</v>
      </c>
      <c r="F44" s="158">
        <f>1-SUM(F40:F43)/4</f>
        <v>0.5</v>
      </c>
      <c r="G44" s="159">
        <f>1-SUM(G40:G43)/4</f>
        <v>0</v>
      </c>
    </row>
    <row r="45" spans="2:7" ht="12.75">
      <c r="B45" s="41" t="s">
        <v>4</v>
      </c>
      <c r="C45" s="160">
        <f>INDEX($C$11:$G$11,C13)</f>
        <v>0.9</v>
      </c>
      <c r="D45" s="160">
        <f>INDEX($C$11:$G$11,D13)</f>
        <v>0.6</v>
      </c>
      <c r="E45" s="160">
        <f>INDEX($C$11:$G$11,E13)</f>
        <v>0.8</v>
      </c>
      <c r="F45" s="160">
        <f>INDEX($C$11:$G$11,F13)</f>
        <v>0.5</v>
      </c>
      <c r="G45" s="160">
        <f>INDEX($C$11:$G$11,G13)</f>
        <v>0.6</v>
      </c>
    </row>
    <row r="46" spans="2:8" ht="12.75">
      <c r="B46" s="41" t="s">
        <v>79</v>
      </c>
      <c r="C46" s="2">
        <f>IF(C44&gt;=C45,0,1)</f>
        <v>0</v>
      </c>
      <c r="D46" s="2">
        <f>IF(D44&gt;=D45,0,1)</f>
        <v>0</v>
      </c>
      <c r="E46" s="2">
        <f>IF(E44&gt;=E45,0,1)</f>
        <v>0</v>
      </c>
      <c r="F46" s="2">
        <f>IF(F44&gt;=F45,0,1)</f>
        <v>0</v>
      </c>
      <c r="G46" s="2">
        <f>IF(G44&gt;=G45,0,1)</f>
        <v>1</v>
      </c>
      <c r="H46" s="161">
        <f>SUM(C46:G46)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Ken.Baker</dc:creator>
  <cp:keywords/>
  <dc:description/>
  <cp:lastModifiedBy>CSA</cp:lastModifiedBy>
  <dcterms:created xsi:type="dcterms:W3CDTF">2007-01-06T04:43:25Z</dcterms:created>
  <dcterms:modified xsi:type="dcterms:W3CDTF">2009-04-23T23:16:49Z</dcterms:modified>
  <cp:category/>
  <cp:version/>
  <cp:contentType/>
  <cp:contentStatus/>
</cp:coreProperties>
</file>