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296" yWindow="870" windowWidth="15195" windowHeight="7935" tabRatio="855" activeTab="0"/>
  </bookViews>
  <sheets>
    <sheet name="6.1" sheetId="1" r:id="rId1"/>
    <sheet name="6.2" sheetId="2" r:id="rId2"/>
    <sheet name="6.3a" sheetId="3" r:id="rId3"/>
    <sheet name="6.3b" sheetId="4" r:id="rId4"/>
    <sheet name="6.3c" sheetId="5" r:id="rId5"/>
    <sheet name="6.3d" sheetId="6" r:id="rId6"/>
    <sheet name="6.3e" sheetId="7" r:id="rId7"/>
    <sheet name="6.3f" sheetId="8" r:id="rId8"/>
    <sheet name="6.4" sheetId="9" r:id="rId9"/>
    <sheet name="6.5" sheetId="10" r:id="rId10"/>
    <sheet name="6.6a" sheetId="11" r:id="rId11"/>
    <sheet name="6.6b" sheetId="12" r:id="rId12"/>
    <sheet name="6.6c" sheetId="13" r:id="rId13"/>
  </sheets>
  <externalReferences>
    <externalReference r:id="rId16"/>
  </externalReferences>
  <definedNames>
    <definedName name="Avg">'[1]Data'!$D$11:$H$11</definedName>
    <definedName name="Duedates">'[1]Data'!$D$8:$H$8</definedName>
    <definedName name="Expected">'[1]Data'!$D$7:$H$7</definedName>
    <definedName name="Pdata">'[1]Data'!$D$13:$H$22</definedName>
  </definedNames>
  <calcPr fullCalcOnLoad="1"/>
</workbook>
</file>

<file path=xl/sharedStrings.xml><?xml version="1.0" encoding="utf-8"?>
<sst xmlns="http://schemas.openxmlformats.org/spreadsheetml/2006/main" count="434" uniqueCount="97">
  <si>
    <t>Scenario</t>
  </si>
  <si>
    <t>Completion times</t>
  </si>
  <si>
    <t>Average</t>
  </si>
  <si>
    <t>Number tardy</t>
  </si>
  <si>
    <t>dj</t>
  </si>
  <si>
    <t>E(pj)</t>
  </si>
  <si>
    <r>
      <t>Job</t>
    </r>
    <r>
      <rPr>
        <i/>
        <sz val="10"/>
        <rFont val="Arial"/>
        <family val="2"/>
      </rPr>
      <t xml:space="preserve"> j</t>
    </r>
  </si>
  <si>
    <t>GG</t>
  </si>
  <si>
    <t>GB</t>
  </si>
  <si>
    <t>BB</t>
  </si>
  <si>
    <t>BG</t>
  </si>
  <si>
    <t>Data</t>
  </si>
  <si>
    <t>Sequence</t>
  </si>
  <si>
    <t xml:space="preserve">Lateness </t>
  </si>
  <si>
    <t>Total</t>
  </si>
  <si>
    <t>Max</t>
  </si>
  <si>
    <t>Tardiness</t>
  </si>
  <si>
    <t>pj</t>
  </si>
  <si>
    <t>F</t>
  </si>
  <si>
    <t>U</t>
  </si>
  <si>
    <t>T</t>
  </si>
  <si>
    <t>L</t>
  </si>
  <si>
    <t>Tmax</t>
  </si>
  <si>
    <t>Lmax</t>
  </si>
  <si>
    <t>Cmax</t>
  </si>
  <si>
    <t>Processing times</t>
  </si>
  <si>
    <t>Example 6.1</t>
  </si>
  <si>
    <t>Table 6.4</t>
  </si>
  <si>
    <t>Example 6.2</t>
  </si>
  <si>
    <t>Table 6.6</t>
  </si>
  <si>
    <t>Job</t>
  </si>
  <si>
    <t>Resequenced as EDD</t>
  </si>
  <si>
    <t>completion times</t>
  </si>
  <si>
    <t>Latenesses</t>
  </si>
  <si>
    <t>Due dates</t>
  </si>
  <si>
    <t>Example 6.4</t>
  </si>
  <si>
    <t>Epsilon</t>
  </si>
  <si>
    <t>Job 1</t>
  </si>
  <si>
    <t>Job 2</t>
  </si>
  <si>
    <t>Max E 1-2</t>
  </si>
  <si>
    <t>Max E 2-1</t>
  </si>
  <si>
    <t>Emax 1-2</t>
  </si>
  <si>
    <t>Time A</t>
  </si>
  <si>
    <t>Time A and Time B each have</t>
  </si>
  <si>
    <t>Time B</t>
  </si>
  <si>
    <t>probability of 0.5</t>
  </si>
  <si>
    <t>Due date</t>
  </si>
  <si>
    <t>Weight</t>
  </si>
  <si>
    <t>AA</t>
  </si>
  <si>
    <t>Complete</t>
  </si>
  <si>
    <t>Tardy</t>
  </si>
  <si>
    <t>Penalty</t>
  </si>
  <si>
    <t>AB</t>
  </si>
  <si>
    <t>BA</t>
  </si>
  <si>
    <t>Max E</t>
  </si>
  <si>
    <t>E Max</t>
  </si>
  <si>
    <t>Example 6.3</t>
  </si>
  <si>
    <t>Stage 1</t>
  </si>
  <si>
    <t>Sequence is XXXX4</t>
  </si>
  <si>
    <t>P</t>
  </si>
  <si>
    <t xml:space="preserve"> </t>
  </si>
  <si>
    <t>Penalty function parameters</t>
  </si>
  <si>
    <r>
      <t>aj</t>
    </r>
    <r>
      <rPr>
        <sz val="10"/>
        <rFont val="Arial"/>
        <family val="2"/>
      </rPr>
      <t xml:space="preserve"> = </t>
    </r>
  </si>
  <si>
    <r>
      <t>bj</t>
    </r>
    <r>
      <rPr>
        <sz val="10"/>
        <rFont val="Arial"/>
        <family val="2"/>
      </rPr>
      <t xml:space="preserve"> = </t>
    </r>
  </si>
  <si>
    <t>Tardiness when last</t>
  </si>
  <si>
    <t>min</t>
  </si>
  <si>
    <t>Expected</t>
  </si>
  <si>
    <t>Sequence is XXX54</t>
  </si>
  <si>
    <t>N/A</t>
  </si>
  <si>
    <t>Stage 2</t>
  </si>
  <si>
    <t>Sequence is XX354</t>
  </si>
  <si>
    <t>Stage 3</t>
  </si>
  <si>
    <t>Sequence is X1354</t>
  </si>
  <si>
    <t>Stage 4</t>
  </si>
  <si>
    <t>Sequence is 21354</t>
  </si>
  <si>
    <t>Stage 5</t>
  </si>
  <si>
    <t>Penalty when last</t>
  </si>
  <si>
    <t>XXXX5</t>
  </si>
  <si>
    <t>XXX45</t>
  </si>
  <si>
    <t>XX345</t>
  </si>
  <si>
    <t>X1345</t>
  </si>
  <si>
    <t>Example 6.5</t>
  </si>
  <si>
    <t>A</t>
  </si>
  <si>
    <t>B</t>
  </si>
  <si>
    <t>Probability</t>
  </si>
  <si>
    <t>Completion</t>
  </si>
  <si>
    <t>Due Date</t>
  </si>
  <si>
    <t>Sequencing model</t>
  </si>
  <si>
    <t>T-problem</t>
  </si>
  <si>
    <t>Mean time</t>
  </si>
  <si>
    <t>Stand. Dev.</t>
  </si>
  <si>
    <t>Process time</t>
  </si>
  <si>
    <t>Solution</t>
  </si>
  <si>
    <t>Decisions</t>
  </si>
  <si>
    <t>Position</t>
  </si>
  <si>
    <t>Mean</t>
  </si>
  <si>
    <t>CI of Mean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</si>
</sst>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5" fillId="0" borderId="0" xfId="0" applyFont="1" applyBorder="1" applyAlignment="1">
      <alignment/>
    </xf>
    <xf numFmtId="168" fontId="0" fillId="0" borderId="0" xfId="0" applyNumberFormat="1" applyFont="1" applyAlignment="1">
      <alignment horizontal="right"/>
    </xf>
    <xf numFmtId="168" fontId="0" fillId="0" borderId="16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8" fontId="0" fillId="0" borderId="17" xfId="0" applyNumberFormat="1" applyFont="1" applyBorder="1" applyAlignment="1">
      <alignment horizontal="right"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0" fontId="0" fillId="0" borderId="18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22" borderId="15" xfId="0" applyFont="1" applyFill="1" applyBorder="1" applyAlignment="1">
      <alignment/>
    </xf>
    <xf numFmtId="0" fontId="0" fillId="22" borderId="16" xfId="0" applyFont="1" applyFill="1" applyBorder="1" applyAlignment="1">
      <alignment horizontal="right"/>
    </xf>
    <xf numFmtId="0" fontId="0" fillId="22" borderId="17" xfId="0" applyFont="1" applyFill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19" xfId="0" applyNumberFormat="1" applyFont="1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/>
    </xf>
    <xf numFmtId="168" fontId="0" fillId="0" borderId="11" xfId="0" applyNumberFormat="1" applyFont="1" applyBorder="1" applyAlignment="1">
      <alignment/>
    </xf>
    <xf numFmtId="168" fontId="0" fillId="0" borderId="12" xfId="0" applyNumberFormat="1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168" fontId="0" fillId="0" borderId="21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left"/>
    </xf>
    <xf numFmtId="170" fontId="0" fillId="0" borderId="0" xfId="0" applyNumberFormat="1" applyAlignment="1">
      <alignment/>
    </xf>
    <xf numFmtId="170" fontId="6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22" borderId="10" xfId="0" applyNumberFormat="1" applyFill="1" applyBorder="1" applyAlignment="1">
      <alignment horizontal="center"/>
    </xf>
    <xf numFmtId="1" fontId="0" fillId="22" borderId="11" xfId="0" applyNumberFormat="1" applyFill="1" applyBorder="1" applyAlignment="1">
      <alignment horizontal="center"/>
    </xf>
    <xf numFmtId="1" fontId="0" fillId="22" borderId="12" xfId="0" applyNumberFormat="1" applyFill="1" applyBorder="1" applyAlignment="1">
      <alignment horizontal="center"/>
    </xf>
    <xf numFmtId="170" fontId="4" fillId="0" borderId="12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right"/>
    </xf>
    <xf numFmtId="169" fontId="0" fillId="0" borderId="15" xfId="0" applyNumberForma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169" fontId="0" fillId="4" borderId="17" xfId="0" applyNumberFormat="1" applyFill="1" applyBorder="1" applyAlignment="1">
      <alignment/>
    </xf>
    <xf numFmtId="169" fontId="0" fillId="0" borderId="0" xfId="0" applyNumberFormat="1" applyBorder="1" applyAlignment="1">
      <alignment/>
    </xf>
    <xf numFmtId="1" fontId="0" fillId="0" borderId="21" xfId="0" applyNumberFormat="1" applyBorder="1" applyAlignment="1">
      <alignment horizontal="center"/>
    </xf>
    <xf numFmtId="170" fontId="0" fillId="0" borderId="0" xfId="0" applyNumberFormat="1" applyBorder="1" applyAlignment="1">
      <alignment/>
    </xf>
    <xf numFmtId="170" fontId="0" fillId="0" borderId="19" xfId="0" applyNumberFormat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11" xfId="0" applyNumberFormat="1" applyBorder="1" applyAlignment="1">
      <alignment/>
    </xf>
    <xf numFmtId="169" fontId="0" fillId="0" borderId="12" xfId="0" applyNumberFormat="1" applyBorder="1" applyAlignment="1">
      <alignment/>
    </xf>
    <xf numFmtId="169" fontId="0" fillId="0" borderId="22" xfId="0" applyNumberFormat="1" applyBorder="1" applyAlignment="1">
      <alignment/>
    </xf>
    <xf numFmtId="170" fontId="0" fillId="0" borderId="11" xfId="0" applyNumberFormat="1" applyBorder="1" applyAlignment="1">
      <alignment/>
    </xf>
    <xf numFmtId="170" fontId="0" fillId="0" borderId="12" xfId="0" applyNumberFormat="1" applyBorder="1" applyAlignment="1">
      <alignment/>
    </xf>
    <xf numFmtId="169" fontId="0" fillId="0" borderId="21" xfId="0" applyNumberFormat="1" applyBorder="1" applyAlignment="1">
      <alignment/>
    </xf>
    <xf numFmtId="169" fontId="0" fillId="0" borderId="19" xfId="0" applyNumberFormat="1" applyBorder="1" applyAlignment="1">
      <alignment/>
    </xf>
    <xf numFmtId="169" fontId="0" fillId="0" borderId="23" xfId="0" applyNumberFormat="1" applyBorder="1" applyAlignment="1">
      <alignment/>
    </xf>
    <xf numFmtId="1" fontId="0" fillId="0" borderId="13" xfId="0" applyNumberFormat="1" applyBorder="1" applyAlignment="1">
      <alignment horizontal="center"/>
    </xf>
    <xf numFmtId="169" fontId="0" fillId="0" borderId="13" xfId="0" applyNumberFormat="1" applyBorder="1" applyAlignment="1">
      <alignment/>
    </xf>
    <xf numFmtId="169" fontId="0" fillId="0" borderId="14" xfId="0" applyNumberFormat="1" applyBorder="1" applyAlignment="1">
      <alignment/>
    </xf>
    <xf numFmtId="169" fontId="0" fillId="0" borderId="20" xfId="0" applyNumberFormat="1" applyBorder="1" applyAlignment="1">
      <alignment/>
    </xf>
    <xf numFmtId="169" fontId="0" fillId="0" borderId="24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69" fontId="0" fillId="0" borderId="17" xfId="0" applyNumberFormat="1" applyFill="1" applyBorder="1" applyAlignment="1">
      <alignment/>
    </xf>
    <xf numFmtId="1" fontId="0" fillId="0" borderId="0" xfId="0" applyNumberFormat="1" applyAlignment="1">
      <alignment horizontal="left"/>
    </xf>
    <xf numFmtId="169" fontId="0" fillId="0" borderId="18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170" fontId="0" fillId="0" borderId="19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20" borderId="23" xfId="0" applyFill="1" applyBorder="1" applyAlignment="1">
      <alignment/>
    </xf>
    <xf numFmtId="0" fontId="0" fillId="20" borderId="0" xfId="0" applyFill="1" applyBorder="1" applyAlignment="1">
      <alignment/>
    </xf>
    <xf numFmtId="2" fontId="0" fillId="20" borderId="0" xfId="0" applyNumberFormat="1" applyFill="1" applyBorder="1" applyAlignment="1">
      <alignment/>
    </xf>
    <xf numFmtId="169" fontId="0" fillId="20" borderId="19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0" fillId="7" borderId="18" xfId="0" applyFill="1" applyBorder="1" applyAlignment="1">
      <alignment/>
    </xf>
    <xf numFmtId="0" fontId="0" fillId="8" borderId="18" xfId="0" applyFill="1" applyBorder="1" applyAlignment="1">
      <alignment/>
    </xf>
    <xf numFmtId="1" fontId="0" fillId="0" borderId="18" xfId="0" applyNumberFormat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168" fontId="0" fillId="0" borderId="15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68" fontId="0" fillId="0" borderId="10" xfId="0" applyNumberFormat="1" applyFont="1" applyFill="1" applyBorder="1" applyAlignment="1">
      <alignment/>
    </xf>
    <xf numFmtId="168" fontId="0" fillId="0" borderId="11" xfId="0" applyNumberFormat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10" xfId="0" applyNumberFormat="1" applyFont="1" applyBorder="1" applyAlignment="1">
      <alignment/>
    </xf>
    <xf numFmtId="168" fontId="0" fillId="0" borderId="21" xfId="0" applyNumberFormat="1" applyFont="1" applyFill="1" applyBorder="1" applyAlignment="1">
      <alignment/>
    </xf>
    <xf numFmtId="168" fontId="0" fillId="0" borderId="0" xfId="0" applyNumberFormat="1" applyBorder="1" applyAlignment="1">
      <alignment/>
    </xf>
    <xf numFmtId="168" fontId="0" fillId="0" borderId="19" xfId="0" applyNumberFormat="1" applyBorder="1" applyAlignment="1">
      <alignment/>
    </xf>
    <xf numFmtId="168" fontId="0" fillId="0" borderId="21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168" fontId="0" fillId="0" borderId="13" xfId="0" applyNumberFormat="1" applyFont="1" applyFill="1" applyBorder="1" applyAlignment="1">
      <alignment/>
    </xf>
    <xf numFmtId="168" fontId="0" fillId="0" borderId="14" xfId="0" applyNumberFormat="1" applyBorder="1" applyAlignment="1">
      <alignment/>
    </xf>
    <xf numFmtId="168" fontId="0" fillId="0" borderId="20" xfId="0" applyNumberFormat="1" applyBorder="1" applyAlignment="1">
      <alignment/>
    </xf>
    <xf numFmtId="168" fontId="0" fillId="0" borderId="13" xfId="0" applyNumberFormat="1" applyFont="1" applyBorder="1" applyAlignment="1">
      <alignment/>
    </xf>
    <xf numFmtId="168" fontId="0" fillId="0" borderId="14" xfId="0" applyNumberFormat="1" applyFont="1" applyBorder="1" applyAlignment="1">
      <alignment/>
    </xf>
    <xf numFmtId="168" fontId="0" fillId="0" borderId="20" xfId="0" applyNumberFormat="1" applyFont="1" applyBorder="1" applyAlignment="1">
      <alignment/>
    </xf>
    <xf numFmtId="168" fontId="0" fillId="0" borderId="15" xfId="0" applyNumberFormat="1" applyFont="1" applyBorder="1" applyAlignment="1">
      <alignment/>
    </xf>
    <xf numFmtId="168" fontId="0" fillId="0" borderId="16" xfId="0" applyNumberFormat="1" applyFont="1" applyBorder="1" applyAlignment="1">
      <alignment/>
    </xf>
    <xf numFmtId="168" fontId="0" fillId="0" borderId="17" xfId="0" applyNumberFormat="1" applyFont="1" applyBorder="1" applyAlignment="1">
      <alignment/>
    </xf>
    <xf numFmtId="0" fontId="0" fillId="0" borderId="16" xfId="0" applyFont="1" applyFill="1" applyBorder="1" applyAlignment="1">
      <alignment horizontal="right"/>
    </xf>
    <xf numFmtId="0" fontId="24" fillId="20" borderId="16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4" fillId="2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4" fillId="20" borderId="0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24" fillId="20" borderId="14" xfId="0" applyFont="1" applyFill="1" applyBorder="1" applyAlignment="1">
      <alignment horizontal="right"/>
    </xf>
    <xf numFmtId="168" fontId="0" fillId="0" borderId="16" xfId="0" applyNumberFormat="1" applyFont="1" applyFill="1" applyBorder="1" applyAlignment="1">
      <alignment horizontal="right"/>
    </xf>
    <xf numFmtId="168" fontId="24" fillId="20" borderId="16" xfId="0" applyNumberFormat="1" applyFont="1" applyFill="1" applyBorder="1" applyAlignment="1">
      <alignment horizontal="right"/>
    </xf>
    <xf numFmtId="0" fontId="24" fillId="20" borderId="0" xfId="0" applyFont="1" applyFill="1" applyAlignment="1">
      <alignment horizontal="right"/>
    </xf>
    <xf numFmtId="0" fontId="24" fillId="2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24" fillId="2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4" fillId="2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4" fillId="20" borderId="14" xfId="0" applyFont="1" applyFill="1" applyBorder="1" applyAlignment="1">
      <alignment/>
    </xf>
    <xf numFmtId="168" fontId="0" fillId="0" borderId="11" xfId="0" applyNumberFormat="1" applyFont="1" applyFill="1" applyBorder="1" applyAlignment="1">
      <alignment/>
    </xf>
    <xf numFmtId="168" fontId="24" fillId="20" borderId="11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168" fontId="0" fillId="0" borderId="11" xfId="0" applyNumberFormat="1" applyFont="1" applyBorder="1" applyAlignment="1">
      <alignment horizontal="right"/>
    </xf>
    <xf numFmtId="168" fontId="0" fillId="0" borderId="0" xfId="0" applyNumberFormat="1" applyFont="1" applyFill="1" applyBorder="1" applyAlignment="1">
      <alignment/>
    </xf>
    <xf numFmtId="168" fontId="24" fillId="20" borderId="0" xfId="0" applyNumberFormat="1" applyFont="1" applyFill="1" applyBorder="1" applyAlignment="1">
      <alignment/>
    </xf>
    <xf numFmtId="168" fontId="0" fillId="0" borderId="14" xfId="0" applyNumberFormat="1" applyFont="1" applyFill="1" applyBorder="1" applyAlignment="1">
      <alignment/>
    </xf>
    <xf numFmtId="168" fontId="24" fillId="20" borderId="14" xfId="0" applyNumberFormat="1" applyFont="1" applyFill="1" applyBorder="1" applyAlignment="1">
      <alignment/>
    </xf>
    <xf numFmtId="168" fontId="0" fillId="0" borderId="17" xfId="0" applyNumberFormat="1" applyFont="1" applyFill="1" applyBorder="1" applyAlignment="1">
      <alignment horizontal="right"/>
    </xf>
    <xf numFmtId="0" fontId="24" fillId="20" borderId="17" xfId="0" applyFont="1" applyFill="1" applyBorder="1" applyAlignment="1">
      <alignment horizontal="right"/>
    </xf>
    <xf numFmtId="0" fontId="24" fillId="20" borderId="12" xfId="0" applyFont="1" applyFill="1" applyBorder="1" applyAlignment="1">
      <alignment horizontal="right"/>
    </xf>
    <xf numFmtId="0" fontId="24" fillId="20" borderId="19" xfId="0" applyFont="1" applyFill="1" applyBorder="1" applyAlignment="1">
      <alignment horizontal="right"/>
    </xf>
    <xf numFmtId="0" fontId="24" fillId="20" borderId="20" xfId="0" applyFont="1" applyFill="1" applyBorder="1" applyAlignment="1">
      <alignment horizontal="right"/>
    </xf>
    <xf numFmtId="168" fontId="24" fillId="20" borderId="17" xfId="0" applyNumberFormat="1" applyFont="1" applyFill="1" applyBorder="1" applyAlignment="1">
      <alignment horizontal="right"/>
    </xf>
    <xf numFmtId="0" fontId="24" fillId="20" borderId="12" xfId="0" applyFont="1" applyFill="1" applyBorder="1" applyAlignment="1">
      <alignment/>
    </xf>
    <xf numFmtId="0" fontId="24" fillId="20" borderId="19" xfId="0" applyFont="1" applyFill="1" applyBorder="1" applyAlignment="1">
      <alignment/>
    </xf>
    <xf numFmtId="0" fontId="24" fillId="20" borderId="20" xfId="0" applyFont="1" applyFill="1" applyBorder="1" applyAlignment="1">
      <alignment/>
    </xf>
    <xf numFmtId="0" fontId="0" fillId="0" borderId="22" xfId="0" applyFont="1" applyBorder="1" applyAlignment="1">
      <alignment/>
    </xf>
    <xf numFmtId="168" fontId="24" fillId="20" borderId="12" xfId="0" applyNumberFormat="1" applyFont="1" applyFill="1" applyBorder="1" applyAlignment="1">
      <alignment/>
    </xf>
    <xf numFmtId="0" fontId="0" fillId="0" borderId="22" xfId="0" applyFont="1" applyBorder="1" applyAlignment="1">
      <alignment horizontal="center"/>
    </xf>
    <xf numFmtId="168" fontId="0" fillId="0" borderId="12" xfId="0" applyNumberFormat="1" applyFont="1" applyBorder="1" applyAlignment="1">
      <alignment horizontal="right"/>
    </xf>
    <xf numFmtId="168" fontId="24" fillId="20" borderId="19" xfId="0" applyNumberFormat="1" applyFont="1" applyFill="1" applyBorder="1" applyAlignment="1">
      <alignment/>
    </xf>
    <xf numFmtId="0" fontId="0" fillId="0" borderId="23" xfId="0" applyFont="1" applyBorder="1" applyAlignment="1">
      <alignment horizontal="center"/>
    </xf>
    <xf numFmtId="168" fontId="24" fillId="20" borderId="20" xfId="0" applyNumberFormat="1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24" fillId="20" borderId="15" xfId="0" applyFont="1" applyFill="1" applyBorder="1" applyAlignment="1">
      <alignment horizontal="right"/>
    </xf>
    <xf numFmtId="0" fontId="24" fillId="20" borderId="10" xfId="0" applyFont="1" applyFill="1" applyBorder="1" applyAlignment="1">
      <alignment horizontal="right"/>
    </xf>
    <xf numFmtId="0" fontId="24" fillId="20" borderId="21" xfId="0" applyFont="1" applyFill="1" applyBorder="1" applyAlignment="1">
      <alignment horizontal="right"/>
    </xf>
    <xf numFmtId="0" fontId="24" fillId="20" borderId="13" xfId="0" applyFont="1" applyFill="1" applyBorder="1" applyAlignment="1">
      <alignment horizontal="right"/>
    </xf>
    <xf numFmtId="168" fontId="24" fillId="20" borderId="15" xfId="0" applyNumberFormat="1" applyFont="1" applyFill="1" applyBorder="1" applyAlignment="1">
      <alignment horizontal="right"/>
    </xf>
    <xf numFmtId="0" fontId="24" fillId="20" borderId="10" xfId="0" applyFont="1" applyFill="1" applyBorder="1" applyAlignment="1">
      <alignment/>
    </xf>
    <xf numFmtId="0" fontId="24" fillId="20" borderId="21" xfId="0" applyFont="1" applyFill="1" applyBorder="1" applyAlignment="1">
      <alignment/>
    </xf>
    <xf numFmtId="0" fontId="24" fillId="20" borderId="13" xfId="0" applyFont="1" applyFill="1" applyBorder="1" applyAlignment="1">
      <alignment/>
    </xf>
    <xf numFmtId="168" fontId="24" fillId="20" borderId="10" xfId="0" applyNumberFormat="1" applyFont="1" applyFill="1" applyBorder="1" applyAlignment="1">
      <alignment/>
    </xf>
    <xf numFmtId="168" fontId="0" fillId="0" borderId="10" xfId="0" applyNumberFormat="1" applyFont="1" applyBorder="1" applyAlignment="1">
      <alignment horizontal="right"/>
    </xf>
    <xf numFmtId="168" fontId="24" fillId="20" borderId="21" xfId="0" applyNumberFormat="1" applyFont="1" applyFill="1" applyBorder="1" applyAlignment="1">
      <alignment/>
    </xf>
    <xf numFmtId="168" fontId="24" fillId="20" borderId="13" xfId="0" applyNumberFormat="1" applyFont="1" applyFill="1" applyBorder="1" applyAlignment="1">
      <alignment/>
    </xf>
    <xf numFmtId="0" fontId="4" fillId="0" borderId="18" xfId="0" applyFont="1" applyBorder="1" applyAlignment="1">
      <alignment horizontal="center"/>
    </xf>
    <xf numFmtId="168" fontId="0" fillId="0" borderId="0" xfId="0" applyNumberFormat="1" applyFont="1" applyFill="1" applyAlignment="1">
      <alignment/>
    </xf>
    <xf numFmtId="168" fontId="24" fillId="20" borderId="0" xfId="0" applyNumberFormat="1" applyFont="1" applyFill="1" applyAlignment="1">
      <alignment/>
    </xf>
    <xf numFmtId="0" fontId="4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1" fontId="0" fillId="22" borderId="15" xfId="0" applyNumberFormat="1" applyFont="1" applyFill="1" applyBorder="1" applyAlignment="1">
      <alignment horizontal="right"/>
    </xf>
    <xf numFmtId="1" fontId="0" fillId="22" borderId="17" xfId="0" applyNumberFormat="1" applyFont="1" applyFill="1" applyBorder="1" applyAlignment="1">
      <alignment horizontal="right"/>
    </xf>
    <xf numFmtId="2" fontId="0" fillId="4" borderId="18" xfId="0" applyNumberFormat="1" applyFill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0" fillId="0" borderId="25" xfId="0" applyNumberFormat="1" applyFont="1" applyBorder="1" applyAlignment="1">
      <alignment/>
    </xf>
    <xf numFmtId="2" fontId="0" fillId="0" borderId="26" xfId="0" applyNumberFormat="1" applyFont="1" applyBorder="1" applyAlignment="1">
      <alignment/>
    </xf>
    <xf numFmtId="2" fontId="0" fillId="0" borderId="27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4" borderId="18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22" borderId="33" xfId="0" applyFill="1" applyBorder="1" applyAlignment="1">
      <alignment/>
    </xf>
    <xf numFmtId="0" fontId="0" fillId="22" borderId="34" xfId="0" applyFill="1" applyBorder="1" applyAlignment="1">
      <alignment/>
    </xf>
    <xf numFmtId="0" fontId="0" fillId="22" borderId="35" xfId="0" applyFill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4" borderId="33" xfId="0" applyNumberFormat="1" applyFill="1" applyBorder="1" applyAlignment="1">
      <alignment/>
    </xf>
    <xf numFmtId="0" fontId="26" fillId="0" borderId="33" xfId="0" applyFont="1" applyBorder="1" applyAlignment="1">
      <alignment horizontal="right"/>
    </xf>
    <xf numFmtId="2" fontId="0" fillId="0" borderId="35" xfId="0" applyNumberFormat="1" applyBorder="1" applyAlignment="1">
      <alignment/>
    </xf>
    <xf numFmtId="0" fontId="26" fillId="0" borderId="3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ample6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s"/>
      <sheetName val="Data"/>
      <sheetName val="Sampling"/>
      <sheetName val="RiskSolver"/>
    </sheetNames>
    <sheetDataSet>
      <sheetData sheetId="1">
        <row r="7">
          <cell r="D7">
            <v>3</v>
          </cell>
          <cell r="E7">
            <v>4</v>
          </cell>
          <cell r="F7">
            <v>5</v>
          </cell>
          <cell r="G7">
            <v>6</v>
          </cell>
          <cell r="H7">
            <v>7</v>
          </cell>
        </row>
        <row r="8">
          <cell r="D8">
            <v>8</v>
          </cell>
          <cell r="E8">
            <v>5</v>
          </cell>
          <cell r="F8">
            <v>15</v>
          </cell>
          <cell r="G8">
            <v>20</v>
          </cell>
          <cell r="H8">
            <v>12</v>
          </cell>
        </row>
        <row r="11">
          <cell r="D11">
            <v>2.98437020493179</v>
          </cell>
          <cell r="E11">
            <v>3.8907664673708497</v>
          </cell>
          <cell r="F11">
            <v>5.122122295860609</v>
          </cell>
          <cell r="G11">
            <v>6.195292378238284</v>
          </cell>
          <cell r="H11">
            <v>7.279774435234057</v>
          </cell>
        </row>
        <row r="13">
          <cell r="D13">
            <v>3.710324693665587</v>
          </cell>
          <cell r="E13">
            <v>4.0858423412730716</v>
          </cell>
          <cell r="F13">
            <v>3.15205901818722</v>
          </cell>
          <cell r="G13">
            <v>4.688574990570302</v>
          </cell>
          <cell r="H13">
            <v>6.588543796032522</v>
          </cell>
        </row>
        <row r="14">
          <cell r="D14">
            <v>2.390065018520021</v>
          </cell>
          <cell r="E14">
            <v>2.197112380029912</v>
          </cell>
          <cell r="F14">
            <v>6.3949714268416455</v>
          </cell>
          <cell r="G14">
            <v>5.964805071323649</v>
          </cell>
          <cell r="H14">
            <v>7.69934924519783</v>
          </cell>
        </row>
        <row r="15">
          <cell r="D15">
            <v>4.317294085408027</v>
          </cell>
          <cell r="E15">
            <v>4.263385730013862</v>
          </cell>
          <cell r="F15">
            <v>6.232175511833397</v>
          </cell>
          <cell r="G15">
            <v>5.615507773155361</v>
          </cell>
          <cell r="H15">
            <v>8.468480828059413</v>
          </cell>
        </row>
        <row r="16">
          <cell r="D16">
            <v>1.1379329624804146</v>
          </cell>
          <cell r="E16">
            <v>4.1172311089049725</v>
          </cell>
          <cell r="F16">
            <v>5.878947868211628</v>
          </cell>
          <cell r="G16">
            <v>7.325373507127114</v>
          </cell>
          <cell r="H16">
            <v>5.566037312079417</v>
          </cell>
        </row>
        <row r="17">
          <cell r="D17">
            <v>2.835660846376408</v>
          </cell>
          <cell r="E17">
            <v>2.5641985768729967</v>
          </cell>
          <cell r="F17">
            <v>6.143654275287091</v>
          </cell>
          <cell r="G17">
            <v>7.792763282482977</v>
          </cell>
          <cell r="H17">
            <v>8.123602813723284</v>
          </cell>
        </row>
        <row r="18">
          <cell r="D18">
            <v>2.686206101958491</v>
          </cell>
          <cell r="E18">
            <v>3.7339422046084625</v>
          </cell>
          <cell r="F18">
            <v>3.4385463263155955</v>
          </cell>
          <cell r="G18">
            <v>7.769981605342299</v>
          </cell>
          <cell r="H18">
            <v>6.325306389491811</v>
          </cell>
        </row>
        <row r="19">
          <cell r="D19">
            <v>2.5334146037357437</v>
          </cell>
          <cell r="E19">
            <v>4.914720464916613</v>
          </cell>
          <cell r="F19">
            <v>5.2868324203274115</v>
          </cell>
          <cell r="G19">
            <v>4.74543236810489</v>
          </cell>
          <cell r="H19">
            <v>8.160423725500706</v>
          </cell>
        </row>
        <row r="20">
          <cell r="D20">
            <v>2.6098461781423357</v>
          </cell>
          <cell r="E20">
            <v>2.850126761209413</v>
          </cell>
          <cell r="F20">
            <v>4.545893852472215</v>
          </cell>
          <cell r="G20">
            <v>4.833336608627441</v>
          </cell>
          <cell r="H20">
            <v>8.682663478230058</v>
          </cell>
        </row>
        <row r="21">
          <cell r="D21">
            <v>3.39434516299123</v>
          </cell>
          <cell r="E21">
            <v>5.7208734405421</v>
          </cell>
          <cell r="F21">
            <v>5.591112791775719</v>
          </cell>
          <cell r="G21">
            <v>6.7405311999258934</v>
          </cell>
          <cell r="H21">
            <v>5.101865798005201</v>
          </cell>
        </row>
        <row r="22">
          <cell r="D22">
            <v>4.228612396039646</v>
          </cell>
          <cell r="E22">
            <v>4.460231665337088</v>
          </cell>
          <cell r="F22">
            <v>4.557029467354161</v>
          </cell>
          <cell r="G22">
            <v>6.4766173757229115</v>
          </cell>
          <cell r="H22">
            <v>8.081470966020326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="80" zoomScaleNormal="80" zoomScalePageLayoutView="0" workbookViewId="0" topLeftCell="A1">
      <selection activeCell="A2" sqref="A2"/>
    </sheetView>
  </sheetViews>
  <sheetFormatPr defaultColWidth="9.140625" defaultRowHeight="12.75"/>
  <cols>
    <col min="1" max="1" width="9.140625" style="4" customWidth="1"/>
    <col min="2" max="2" width="10.8515625" style="1" customWidth="1"/>
    <col min="3" max="9" width="8.7109375" style="1" customWidth="1"/>
    <col min="10" max="16" width="9.140625" style="1" customWidth="1"/>
    <col min="18" max="16384" width="9.140625" style="1" customWidth="1"/>
  </cols>
  <sheetData>
    <row r="1" spans="1:3" ht="12.75">
      <c r="A1" s="34" t="s">
        <v>26</v>
      </c>
      <c r="C1" s="43"/>
    </row>
    <row r="2" ht="12.75">
      <c r="A2" s="2"/>
    </row>
    <row r="3" spans="1:10" ht="12.75">
      <c r="A3" s="34" t="s">
        <v>11</v>
      </c>
      <c r="J3" s="53" t="s">
        <v>27</v>
      </c>
    </row>
    <row r="4" spans="1:17" ht="12.75">
      <c r="A4" s="5"/>
      <c r="B4" s="5" t="s">
        <v>6</v>
      </c>
      <c r="C4" s="44">
        <v>1</v>
      </c>
      <c r="D4" s="6">
        <v>2</v>
      </c>
      <c r="E4" s="6">
        <v>3</v>
      </c>
      <c r="F4" s="6">
        <v>4</v>
      </c>
      <c r="G4" s="7">
        <v>5</v>
      </c>
      <c r="J4" s="41" t="s">
        <v>0</v>
      </c>
      <c r="K4" s="12" t="s">
        <v>18</v>
      </c>
      <c r="L4" s="23" t="s">
        <v>24</v>
      </c>
      <c r="M4" s="23" t="s">
        <v>21</v>
      </c>
      <c r="N4" s="23" t="s">
        <v>23</v>
      </c>
      <c r="O4" s="23" t="s">
        <v>20</v>
      </c>
      <c r="P4" s="23" t="s">
        <v>22</v>
      </c>
      <c r="Q4" s="24" t="s">
        <v>19</v>
      </c>
    </row>
    <row r="5" spans="1:17" ht="12.75">
      <c r="A5" s="32" t="s">
        <v>0</v>
      </c>
      <c r="B5" s="17" t="s">
        <v>4</v>
      </c>
      <c r="C5" s="48">
        <v>8</v>
      </c>
      <c r="D5" s="49">
        <v>5</v>
      </c>
      <c r="E5" s="49">
        <v>15</v>
      </c>
      <c r="F5" s="49">
        <v>20</v>
      </c>
      <c r="G5" s="50">
        <v>12</v>
      </c>
      <c r="J5" s="42" t="s">
        <v>7</v>
      </c>
      <c r="K5" s="51">
        <f>H22</f>
        <v>57.900000000000006</v>
      </c>
      <c r="L5" s="28">
        <f aca="true" t="shared" si="0" ref="K5:L9">I22</f>
        <v>19.5</v>
      </c>
      <c r="M5" s="28">
        <f aca="true" t="shared" si="1" ref="M5:N9">H29</f>
        <v>-2.0999999999999996</v>
      </c>
      <c r="N5" s="28">
        <f t="shared" si="1"/>
        <v>1.3000000000000007</v>
      </c>
      <c r="O5" s="28">
        <f aca="true" t="shared" si="2" ref="O5:P9">H36</f>
        <v>1.8000000000000007</v>
      </c>
      <c r="P5" s="28">
        <f t="shared" si="2"/>
        <v>1.3000000000000007</v>
      </c>
      <c r="Q5" s="29">
        <f>H43</f>
        <v>2</v>
      </c>
    </row>
    <row r="6" spans="1:17" ht="12.75">
      <c r="A6" s="5" t="s">
        <v>7</v>
      </c>
      <c r="B6" s="18" t="s">
        <v>17</v>
      </c>
      <c r="C6" s="44">
        <v>2.6</v>
      </c>
      <c r="D6" s="6">
        <v>3.5</v>
      </c>
      <c r="E6" s="6">
        <v>3.8</v>
      </c>
      <c r="F6" s="6">
        <v>3.2</v>
      </c>
      <c r="G6" s="7">
        <v>6.4</v>
      </c>
      <c r="J6" s="42" t="s">
        <v>8</v>
      </c>
      <c r="K6" s="51">
        <f t="shared" si="0"/>
        <v>64.8</v>
      </c>
      <c r="L6" s="28">
        <f t="shared" si="0"/>
        <v>23.2</v>
      </c>
      <c r="M6" s="28">
        <f t="shared" si="1"/>
        <v>4.799999999999997</v>
      </c>
      <c r="N6" s="28">
        <f t="shared" si="1"/>
        <v>3.1999999999999993</v>
      </c>
      <c r="O6" s="28">
        <f t="shared" si="2"/>
        <v>7.1999999999999975</v>
      </c>
      <c r="P6" s="28">
        <f t="shared" si="2"/>
        <v>3.1999999999999993</v>
      </c>
      <c r="Q6" s="29">
        <f>H44</f>
        <v>3</v>
      </c>
    </row>
    <row r="7" spans="1:17" ht="12.75">
      <c r="A7" s="32" t="s">
        <v>8</v>
      </c>
      <c r="B7" s="9"/>
      <c r="C7" s="45">
        <v>2.8</v>
      </c>
      <c r="D7" s="8">
        <v>3.9</v>
      </c>
      <c r="E7" s="8">
        <v>4.4</v>
      </c>
      <c r="F7" s="8">
        <v>5.5</v>
      </c>
      <c r="G7" s="46">
        <v>6.6</v>
      </c>
      <c r="J7" s="42" t="s">
        <v>10</v>
      </c>
      <c r="K7" s="51">
        <f t="shared" si="0"/>
        <v>73.19999999999999</v>
      </c>
      <c r="L7" s="28">
        <f t="shared" si="0"/>
        <v>26.799999999999997</v>
      </c>
      <c r="M7" s="28">
        <f t="shared" si="1"/>
        <v>13.199999999999992</v>
      </c>
      <c r="N7" s="28">
        <f t="shared" si="1"/>
        <v>6.799999999999997</v>
      </c>
      <c r="O7" s="28">
        <f t="shared" si="2"/>
        <v>14.799999999999994</v>
      </c>
      <c r="P7" s="28">
        <f t="shared" si="2"/>
        <v>6.799999999999997</v>
      </c>
      <c r="Q7" s="29">
        <f>H45</f>
        <v>3</v>
      </c>
    </row>
    <row r="8" spans="1:17" ht="12.75">
      <c r="A8" s="32" t="s">
        <v>10</v>
      </c>
      <c r="B8" s="9"/>
      <c r="C8" s="45">
        <v>3.2</v>
      </c>
      <c r="D8" s="8">
        <v>4.1</v>
      </c>
      <c r="E8" s="8">
        <v>5.6</v>
      </c>
      <c r="F8" s="8">
        <v>6.5</v>
      </c>
      <c r="G8" s="46">
        <v>7.4</v>
      </c>
      <c r="J8" s="42" t="s">
        <v>9</v>
      </c>
      <c r="K8" s="51">
        <f t="shared" si="0"/>
        <v>80.1</v>
      </c>
      <c r="L8" s="28">
        <f t="shared" si="0"/>
        <v>30.5</v>
      </c>
      <c r="M8" s="28">
        <f t="shared" si="1"/>
        <v>20.1</v>
      </c>
      <c r="N8" s="28">
        <f t="shared" si="1"/>
        <v>10.5</v>
      </c>
      <c r="O8" s="28">
        <f t="shared" si="2"/>
        <v>20.7</v>
      </c>
      <c r="P8" s="28">
        <f t="shared" si="2"/>
        <v>10.5</v>
      </c>
      <c r="Q8" s="29">
        <f>H46</f>
        <v>3</v>
      </c>
    </row>
    <row r="9" spans="1:17" ht="12.75">
      <c r="A9" s="33" t="s">
        <v>9</v>
      </c>
      <c r="B9" s="11"/>
      <c r="C9" s="45">
        <v>3.4</v>
      </c>
      <c r="D9" s="8">
        <v>4.5</v>
      </c>
      <c r="E9" s="8">
        <v>6.2</v>
      </c>
      <c r="F9" s="8">
        <v>8.8</v>
      </c>
      <c r="G9" s="46">
        <v>7.6</v>
      </c>
      <c r="J9" s="22" t="s">
        <v>2</v>
      </c>
      <c r="K9" s="47">
        <f t="shared" si="0"/>
        <v>69</v>
      </c>
      <c r="L9" s="16">
        <f t="shared" si="0"/>
        <v>25</v>
      </c>
      <c r="M9" s="16">
        <f t="shared" si="1"/>
        <v>8.999999999999998</v>
      </c>
      <c r="N9" s="16">
        <f>I33</f>
        <v>5.449999999999999</v>
      </c>
      <c r="O9" s="16">
        <f t="shared" si="2"/>
        <v>11.124999999999996</v>
      </c>
      <c r="P9" s="16">
        <f t="shared" si="2"/>
        <v>5.449999999999999</v>
      </c>
      <c r="Q9" s="19">
        <f>H47</f>
        <v>2.75</v>
      </c>
    </row>
    <row r="10" spans="2:7" ht="12.75">
      <c r="B10" s="12" t="s">
        <v>5</v>
      </c>
      <c r="C10" s="47">
        <f>AVERAGE(C6:C9)</f>
        <v>3.0000000000000004</v>
      </c>
      <c r="D10" s="16">
        <f>AVERAGE(D6:D9)</f>
        <v>4</v>
      </c>
      <c r="E10" s="16">
        <f>AVERAGE(E6:E9)</f>
        <v>5</v>
      </c>
      <c r="F10" s="16">
        <f>AVERAGE(F6:F9)</f>
        <v>6</v>
      </c>
      <c r="G10" s="19">
        <f>AVERAGE(G6:G9)</f>
        <v>7</v>
      </c>
    </row>
    <row r="11" spans="3:7" ht="12.75">
      <c r="C11" s="3"/>
      <c r="D11" s="3"/>
      <c r="E11" s="3"/>
      <c r="F11" s="3"/>
      <c r="G11" s="3"/>
    </row>
    <row r="12" spans="2:7" ht="12.75">
      <c r="B12" s="25" t="s">
        <v>12</v>
      </c>
      <c r="C12" s="26">
        <v>2</v>
      </c>
      <c r="D12" s="26">
        <v>1</v>
      </c>
      <c r="E12" s="26">
        <v>5</v>
      </c>
      <c r="F12" s="26">
        <v>3</v>
      </c>
      <c r="G12" s="27">
        <v>4</v>
      </c>
    </row>
    <row r="13" spans="2:7" ht="12.75">
      <c r="B13" s="14"/>
      <c r="C13" s="8"/>
      <c r="D13" s="8"/>
      <c r="E13" s="8"/>
      <c r="F13" s="8"/>
      <c r="G13" s="8"/>
    </row>
    <row r="14" spans="1:7" ht="12.75">
      <c r="A14" s="5"/>
      <c r="B14" s="35" t="s">
        <v>25</v>
      </c>
      <c r="C14" s="6"/>
      <c r="D14" s="6"/>
      <c r="E14" s="6"/>
      <c r="F14" s="6"/>
      <c r="G14" s="7"/>
    </row>
    <row r="15" spans="1:7" ht="12.75">
      <c r="A15" s="32" t="s">
        <v>7</v>
      </c>
      <c r="B15" s="9"/>
      <c r="C15" s="9">
        <f aca="true" t="shared" si="3" ref="C15:G16">INDEX($C6:$G6,C$12)</f>
        <v>3.5</v>
      </c>
      <c r="D15" s="9">
        <f t="shared" si="3"/>
        <v>2.6</v>
      </c>
      <c r="E15" s="9">
        <f t="shared" si="3"/>
        <v>6.4</v>
      </c>
      <c r="F15" s="9">
        <f t="shared" si="3"/>
        <v>3.8</v>
      </c>
      <c r="G15" s="38">
        <f t="shared" si="3"/>
        <v>3.2</v>
      </c>
    </row>
    <row r="16" spans="1:7" ht="12.75">
      <c r="A16" s="32" t="s">
        <v>8</v>
      </c>
      <c r="B16" s="9"/>
      <c r="C16" s="9">
        <f t="shared" si="3"/>
        <v>3.9</v>
      </c>
      <c r="D16" s="9">
        <f t="shared" si="3"/>
        <v>2.8</v>
      </c>
      <c r="E16" s="9">
        <f t="shared" si="3"/>
        <v>6.6</v>
      </c>
      <c r="F16" s="9">
        <f t="shared" si="3"/>
        <v>4.4</v>
      </c>
      <c r="G16" s="38">
        <f t="shared" si="3"/>
        <v>5.5</v>
      </c>
    </row>
    <row r="17" spans="1:7" ht="12.75">
      <c r="A17" s="32" t="s">
        <v>10</v>
      </c>
      <c r="B17" s="9"/>
      <c r="C17" s="9">
        <f aca="true" t="shared" si="4" ref="C17:G18">INDEX($C8:$G8,C$12)</f>
        <v>4.1</v>
      </c>
      <c r="D17" s="9">
        <f t="shared" si="4"/>
        <v>3.2</v>
      </c>
      <c r="E17" s="9">
        <f t="shared" si="4"/>
        <v>7.4</v>
      </c>
      <c r="F17" s="9">
        <f t="shared" si="4"/>
        <v>5.6</v>
      </c>
      <c r="G17" s="38">
        <f t="shared" si="4"/>
        <v>6.5</v>
      </c>
    </row>
    <row r="18" spans="1:7" ht="12.75">
      <c r="A18" s="33" t="s">
        <v>9</v>
      </c>
      <c r="B18" s="9"/>
      <c r="C18" s="9">
        <f t="shared" si="4"/>
        <v>4.5</v>
      </c>
      <c r="D18" s="9">
        <f t="shared" si="4"/>
        <v>3.4</v>
      </c>
      <c r="E18" s="9">
        <f t="shared" si="4"/>
        <v>7.6</v>
      </c>
      <c r="F18" s="9">
        <f t="shared" si="4"/>
        <v>6.2</v>
      </c>
      <c r="G18" s="38">
        <f t="shared" si="4"/>
        <v>8.8</v>
      </c>
    </row>
    <row r="19" spans="1:7" ht="12.75">
      <c r="A19" s="33"/>
      <c r="B19" s="13" t="s">
        <v>2</v>
      </c>
      <c r="C19" s="16">
        <f>AVERAGE(C15:C18)</f>
        <v>4</v>
      </c>
      <c r="D19" s="16">
        <f>AVERAGE(D15:D18)</f>
        <v>3.0000000000000004</v>
      </c>
      <c r="E19" s="16">
        <f>AVERAGE(E15:E18)</f>
        <v>7</v>
      </c>
      <c r="F19" s="16">
        <f>AVERAGE(F15:F18)</f>
        <v>5</v>
      </c>
      <c r="G19" s="19">
        <f>AVERAGE(G15:G18)</f>
        <v>6</v>
      </c>
    </row>
    <row r="20" spans="2:7" ht="12.75">
      <c r="B20" s="14"/>
      <c r="C20" s="8"/>
      <c r="D20" s="8"/>
      <c r="E20" s="8"/>
      <c r="F20" s="8"/>
      <c r="G20" s="8"/>
    </row>
    <row r="21" spans="1:9" ht="12.75">
      <c r="A21" s="5"/>
      <c r="B21" s="35" t="s">
        <v>1</v>
      </c>
      <c r="C21" s="36"/>
      <c r="D21" s="36"/>
      <c r="E21" s="36"/>
      <c r="F21" s="36"/>
      <c r="G21" s="37"/>
      <c r="H21" s="4" t="s">
        <v>14</v>
      </c>
      <c r="I21" s="1" t="s">
        <v>15</v>
      </c>
    </row>
    <row r="22" spans="1:9" ht="12.75">
      <c r="A22" s="32" t="s">
        <v>7</v>
      </c>
      <c r="B22" s="9"/>
      <c r="C22" s="28">
        <f>INDEX($C6:$G6,C$12)</f>
        <v>3.5</v>
      </c>
      <c r="D22" s="28">
        <f aca="true" t="shared" si="5" ref="D22:G25">INDEX($C6:$G6,D$12)+C22</f>
        <v>6.1</v>
      </c>
      <c r="E22" s="28">
        <f t="shared" si="5"/>
        <v>12.5</v>
      </c>
      <c r="F22" s="28">
        <f t="shared" si="5"/>
        <v>16.3</v>
      </c>
      <c r="G22" s="29">
        <f t="shared" si="5"/>
        <v>19.5</v>
      </c>
      <c r="H22" s="15">
        <f>SUM(C22:G22)</f>
        <v>57.900000000000006</v>
      </c>
      <c r="I22" s="15">
        <f>MAX(C22:G22)</f>
        <v>19.5</v>
      </c>
    </row>
    <row r="23" spans="1:9" ht="12.75">
      <c r="A23" s="32" t="s">
        <v>8</v>
      </c>
      <c r="B23" s="9"/>
      <c r="C23" s="28">
        <f>INDEX($C7:$G7,C$12)</f>
        <v>3.9</v>
      </c>
      <c r="D23" s="28">
        <f t="shared" si="5"/>
        <v>6.699999999999999</v>
      </c>
      <c r="E23" s="28">
        <f t="shared" si="5"/>
        <v>13.299999999999999</v>
      </c>
      <c r="F23" s="28">
        <f t="shared" si="5"/>
        <v>17.7</v>
      </c>
      <c r="G23" s="29">
        <f t="shared" si="5"/>
        <v>23.2</v>
      </c>
      <c r="H23" s="15">
        <f>SUM(C23:G23)</f>
        <v>64.8</v>
      </c>
      <c r="I23" s="15">
        <f>MAX(C23:G23)</f>
        <v>23.2</v>
      </c>
    </row>
    <row r="24" spans="1:9" ht="12.75">
      <c r="A24" s="32" t="s">
        <v>10</v>
      </c>
      <c r="B24" s="9"/>
      <c r="C24" s="28">
        <f>INDEX($C8:$G8,C$12)</f>
        <v>4.1</v>
      </c>
      <c r="D24" s="28">
        <f t="shared" si="5"/>
        <v>7.3</v>
      </c>
      <c r="E24" s="28">
        <f t="shared" si="5"/>
        <v>14.7</v>
      </c>
      <c r="F24" s="28">
        <f t="shared" si="5"/>
        <v>20.299999999999997</v>
      </c>
      <c r="G24" s="29">
        <f t="shared" si="5"/>
        <v>26.799999999999997</v>
      </c>
      <c r="H24" s="15">
        <f>SUM(C24:G24)</f>
        <v>73.19999999999999</v>
      </c>
      <c r="I24" s="15">
        <f>MAX(C24:G24)</f>
        <v>26.799999999999997</v>
      </c>
    </row>
    <row r="25" spans="1:9" ht="12.75">
      <c r="A25" s="33" t="s">
        <v>9</v>
      </c>
      <c r="B25" s="11"/>
      <c r="C25" s="30">
        <f>INDEX($C9:$G9,C$12)</f>
        <v>4.5</v>
      </c>
      <c r="D25" s="30">
        <f t="shared" si="5"/>
        <v>7.9</v>
      </c>
      <c r="E25" s="30">
        <f t="shared" si="5"/>
        <v>15.5</v>
      </c>
      <c r="F25" s="30">
        <f t="shared" si="5"/>
        <v>21.7</v>
      </c>
      <c r="G25" s="31">
        <f t="shared" si="5"/>
        <v>30.5</v>
      </c>
      <c r="H25" s="15">
        <f>SUM(C25:G25)</f>
        <v>80.1</v>
      </c>
      <c r="I25" s="15">
        <f>MAX(C25:G25)</f>
        <v>30.5</v>
      </c>
    </row>
    <row r="26" spans="2:9" ht="12.75">
      <c r="B26" s="10" t="s">
        <v>2</v>
      </c>
      <c r="C26" s="30">
        <f aca="true" t="shared" si="6" ref="C26:I26">AVERAGE(C22:C25)</f>
        <v>4</v>
      </c>
      <c r="D26" s="30">
        <f t="shared" si="6"/>
        <v>7</v>
      </c>
      <c r="E26" s="30">
        <f t="shared" si="6"/>
        <v>14</v>
      </c>
      <c r="F26" s="30">
        <f t="shared" si="6"/>
        <v>19</v>
      </c>
      <c r="G26" s="30">
        <f t="shared" si="6"/>
        <v>25</v>
      </c>
      <c r="H26" s="16">
        <f t="shared" si="6"/>
        <v>69</v>
      </c>
      <c r="I26" s="19">
        <f t="shared" si="6"/>
        <v>25</v>
      </c>
    </row>
    <row r="27" spans="3:9" ht="12.75">
      <c r="C27" s="15"/>
      <c r="D27" s="15"/>
      <c r="E27" s="15"/>
      <c r="F27" s="15"/>
      <c r="G27" s="15"/>
      <c r="H27" s="15"/>
      <c r="I27" s="20"/>
    </row>
    <row r="28" spans="1:9" ht="12.75">
      <c r="A28" s="5"/>
      <c r="B28" s="35" t="s">
        <v>13</v>
      </c>
      <c r="C28" s="39"/>
      <c r="D28" s="39"/>
      <c r="E28" s="39"/>
      <c r="F28" s="39"/>
      <c r="G28" s="40"/>
      <c r="H28" s="21" t="s">
        <v>14</v>
      </c>
      <c r="I28" s="21" t="s">
        <v>15</v>
      </c>
    </row>
    <row r="29" spans="1:9" ht="12.75">
      <c r="A29" s="32" t="s">
        <v>7</v>
      </c>
      <c r="B29" s="9"/>
      <c r="C29" s="28">
        <f aca="true" t="shared" si="7" ref="C29:G32">C22-INDEX($C$5:$G$5,C$12)</f>
        <v>-1.5</v>
      </c>
      <c r="D29" s="28">
        <f t="shared" si="7"/>
        <v>-1.9000000000000004</v>
      </c>
      <c r="E29" s="28">
        <f t="shared" si="7"/>
        <v>0.5</v>
      </c>
      <c r="F29" s="28">
        <f t="shared" si="7"/>
        <v>1.3000000000000007</v>
      </c>
      <c r="G29" s="29">
        <f t="shared" si="7"/>
        <v>-0.5</v>
      </c>
      <c r="H29" s="15">
        <f>SUM(C29:G29)</f>
        <v>-2.0999999999999996</v>
      </c>
      <c r="I29" s="15">
        <f>MAX(C29:G29)</f>
        <v>1.3000000000000007</v>
      </c>
    </row>
    <row r="30" spans="1:9" ht="12.75">
      <c r="A30" s="32" t="s">
        <v>8</v>
      </c>
      <c r="B30" s="9"/>
      <c r="C30" s="28">
        <f t="shared" si="7"/>
        <v>-1.1</v>
      </c>
      <c r="D30" s="28">
        <f t="shared" si="7"/>
        <v>-1.3000000000000007</v>
      </c>
      <c r="E30" s="28">
        <f t="shared" si="7"/>
        <v>1.299999999999999</v>
      </c>
      <c r="F30" s="28">
        <f t="shared" si="7"/>
        <v>2.6999999999999993</v>
      </c>
      <c r="G30" s="29">
        <f t="shared" si="7"/>
        <v>3.1999999999999993</v>
      </c>
      <c r="H30" s="15">
        <f>SUM(C30:G30)</f>
        <v>4.799999999999997</v>
      </c>
      <c r="I30" s="15">
        <f>MAX(C30:G30)</f>
        <v>3.1999999999999993</v>
      </c>
    </row>
    <row r="31" spans="1:9" ht="12.75">
      <c r="A31" s="32" t="s">
        <v>10</v>
      </c>
      <c r="B31" s="9"/>
      <c r="C31" s="28">
        <f t="shared" si="7"/>
        <v>-0.9000000000000004</v>
      </c>
      <c r="D31" s="28">
        <f t="shared" si="7"/>
        <v>-0.7000000000000002</v>
      </c>
      <c r="E31" s="28">
        <f t="shared" si="7"/>
        <v>2.6999999999999993</v>
      </c>
      <c r="F31" s="28">
        <f t="shared" si="7"/>
        <v>5.299999999999997</v>
      </c>
      <c r="G31" s="29">
        <f t="shared" si="7"/>
        <v>6.799999999999997</v>
      </c>
      <c r="H31" s="15">
        <f>SUM(C31:G31)</f>
        <v>13.199999999999992</v>
      </c>
      <c r="I31" s="15">
        <f>MAX(C31:G31)</f>
        <v>6.799999999999997</v>
      </c>
    </row>
    <row r="32" spans="1:9" ht="12.75">
      <c r="A32" s="32" t="s">
        <v>9</v>
      </c>
      <c r="B32" s="9"/>
      <c r="C32" s="28">
        <f t="shared" si="7"/>
        <v>-0.5</v>
      </c>
      <c r="D32" s="28">
        <f t="shared" si="7"/>
        <v>-0.09999999999999964</v>
      </c>
      <c r="E32" s="28">
        <f t="shared" si="7"/>
        <v>3.5</v>
      </c>
      <c r="F32" s="28">
        <f t="shared" si="7"/>
        <v>6.699999999999999</v>
      </c>
      <c r="G32" s="29">
        <f t="shared" si="7"/>
        <v>10.5</v>
      </c>
      <c r="H32" s="15">
        <f>SUM(C32:G32)</f>
        <v>20.1</v>
      </c>
      <c r="I32" s="15">
        <f>MAX(C32:G32)</f>
        <v>10.5</v>
      </c>
    </row>
    <row r="33" spans="1:9" ht="12.75">
      <c r="A33" s="33"/>
      <c r="B33" s="13" t="s">
        <v>2</v>
      </c>
      <c r="C33" s="16">
        <f aca="true" t="shared" si="8" ref="C33:I33">AVERAGE(C29:C32)</f>
        <v>-1</v>
      </c>
      <c r="D33" s="16">
        <f t="shared" si="8"/>
        <v>-1.0000000000000002</v>
      </c>
      <c r="E33" s="16">
        <f t="shared" si="8"/>
        <v>1.9999999999999996</v>
      </c>
      <c r="F33" s="16">
        <f t="shared" si="8"/>
        <v>3.999999999999999</v>
      </c>
      <c r="G33" s="19">
        <f t="shared" si="8"/>
        <v>4.999999999999999</v>
      </c>
      <c r="H33" s="16">
        <f t="shared" si="8"/>
        <v>8.999999999999998</v>
      </c>
      <c r="I33" s="19">
        <f t="shared" si="8"/>
        <v>5.449999999999999</v>
      </c>
    </row>
    <row r="34" spans="3:9" ht="12.75">
      <c r="C34" s="15"/>
      <c r="D34" s="15"/>
      <c r="E34" s="15"/>
      <c r="F34" s="15"/>
      <c r="G34" s="15"/>
      <c r="H34" s="15"/>
      <c r="I34" s="15"/>
    </row>
    <row r="35" spans="1:9" ht="12.75">
      <c r="A35" s="5"/>
      <c r="B35" s="52"/>
      <c r="C35" s="39"/>
      <c r="D35" s="39"/>
      <c r="E35" s="35" t="s">
        <v>16</v>
      </c>
      <c r="F35" s="39"/>
      <c r="G35" s="40"/>
      <c r="H35" s="21" t="s">
        <v>14</v>
      </c>
      <c r="I35" s="21" t="s">
        <v>15</v>
      </c>
    </row>
    <row r="36" spans="2:9" ht="12.75">
      <c r="B36" s="32" t="s">
        <v>7</v>
      </c>
      <c r="C36" s="28">
        <f aca="true" t="shared" si="9" ref="C36:G39">MAX(0,C29)</f>
        <v>0</v>
      </c>
      <c r="D36" s="28">
        <f t="shared" si="9"/>
        <v>0</v>
      </c>
      <c r="E36" s="28">
        <f t="shared" si="9"/>
        <v>0.5</v>
      </c>
      <c r="F36" s="28">
        <f t="shared" si="9"/>
        <v>1.3000000000000007</v>
      </c>
      <c r="G36" s="29">
        <f t="shared" si="9"/>
        <v>0</v>
      </c>
      <c r="H36" s="15">
        <f>SUM(C36:G36)</f>
        <v>1.8000000000000007</v>
      </c>
      <c r="I36" s="15">
        <f>MAX(C36:G36)</f>
        <v>1.3000000000000007</v>
      </c>
    </row>
    <row r="37" spans="2:9" ht="12.75">
      <c r="B37" s="32" t="s">
        <v>8</v>
      </c>
      <c r="C37" s="28">
        <f t="shared" si="9"/>
        <v>0</v>
      </c>
      <c r="D37" s="28">
        <f t="shared" si="9"/>
        <v>0</v>
      </c>
      <c r="E37" s="28">
        <f t="shared" si="9"/>
        <v>1.299999999999999</v>
      </c>
      <c r="F37" s="28">
        <f t="shared" si="9"/>
        <v>2.6999999999999993</v>
      </c>
      <c r="G37" s="29">
        <f t="shared" si="9"/>
        <v>3.1999999999999993</v>
      </c>
      <c r="H37" s="15">
        <f>SUM(C37:G37)</f>
        <v>7.1999999999999975</v>
      </c>
      <c r="I37" s="15">
        <f>MAX(C37:G37)</f>
        <v>3.1999999999999993</v>
      </c>
    </row>
    <row r="38" spans="2:9" ht="12.75">
      <c r="B38" s="32" t="s">
        <v>10</v>
      </c>
      <c r="C38" s="28">
        <f t="shared" si="9"/>
        <v>0</v>
      </c>
      <c r="D38" s="28">
        <f t="shared" si="9"/>
        <v>0</v>
      </c>
      <c r="E38" s="28">
        <f t="shared" si="9"/>
        <v>2.6999999999999993</v>
      </c>
      <c r="F38" s="28">
        <f t="shared" si="9"/>
        <v>5.299999999999997</v>
      </c>
      <c r="G38" s="29">
        <f t="shared" si="9"/>
        <v>6.799999999999997</v>
      </c>
      <c r="H38" s="15">
        <f>SUM(C38:G38)</f>
        <v>14.799999999999994</v>
      </c>
      <c r="I38" s="15">
        <f>MAX(C38:G38)</f>
        <v>6.799999999999997</v>
      </c>
    </row>
    <row r="39" spans="2:9" ht="12.75">
      <c r="B39" s="33" t="s">
        <v>9</v>
      </c>
      <c r="C39" s="30">
        <f t="shared" si="9"/>
        <v>0</v>
      </c>
      <c r="D39" s="30">
        <f t="shared" si="9"/>
        <v>0</v>
      </c>
      <c r="E39" s="30">
        <f t="shared" si="9"/>
        <v>3.5</v>
      </c>
      <c r="F39" s="30">
        <f t="shared" si="9"/>
        <v>6.699999999999999</v>
      </c>
      <c r="G39" s="31">
        <f t="shared" si="9"/>
        <v>10.5</v>
      </c>
      <c r="H39" s="15">
        <f>SUM(C39:G39)</f>
        <v>20.7</v>
      </c>
      <c r="I39" s="15">
        <f>MAX(C39:G39)</f>
        <v>10.5</v>
      </c>
    </row>
    <row r="40" spans="1:9" ht="12.75">
      <c r="A40" s="33"/>
      <c r="B40" s="13" t="s">
        <v>2</v>
      </c>
      <c r="C40" s="16">
        <f aca="true" t="shared" si="10" ref="C40:I40">AVERAGE(C36:C39)</f>
        <v>0</v>
      </c>
      <c r="D40" s="16">
        <f t="shared" si="10"/>
        <v>0</v>
      </c>
      <c r="E40" s="16">
        <f t="shared" si="10"/>
        <v>1.9999999999999996</v>
      </c>
      <c r="F40" s="16">
        <f t="shared" si="10"/>
        <v>3.999999999999999</v>
      </c>
      <c r="G40" s="19">
        <f t="shared" si="10"/>
        <v>5.124999999999999</v>
      </c>
      <c r="H40" s="16">
        <f t="shared" si="10"/>
        <v>11.124999999999996</v>
      </c>
      <c r="I40" s="19">
        <f t="shared" si="10"/>
        <v>5.449999999999999</v>
      </c>
    </row>
    <row r="41" spans="3:9" ht="12.75">
      <c r="C41" s="15"/>
      <c r="D41" s="15"/>
      <c r="E41" s="15"/>
      <c r="F41" s="15"/>
      <c r="G41" s="15"/>
      <c r="H41" s="15"/>
      <c r="I41" s="15"/>
    </row>
    <row r="42" spans="1:9" ht="12.75">
      <c r="A42" s="5"/>
      <c r="B42" s="35" t="s">
        <v>3</v>
      </c>
      <c r="C42" s="39"/>
      <c r="D42" s="39"/>
      <c r="E42" s="39"/>
      <c r="F42" s="39"/>
      <c r="G42" s="40"/>
      <c r="H42" s="21" t="s">
        <v>14</v>
      </c>
      <c r="I42" s="20"/>
    </row>
    <row r="43" spans="1:9" ht="12.75">
      <c r="A43" s="32" t="s">
        <v>7</v>
      </c>
      <c r="B43" s="9"/>
      <c r="C43" s="28">
        <f aca="true" t="shared" si="11" ref="C43:G46">IF(C36&gt;0,1,0)</f>
        <v>0</v>
      </c>
      <c r="D43" s="28">
        <f t="shared" si="11"/>
        <v>0</v>
      </c>
      <c r="E43" s="28">
        <f t="shared" si="11"/>
        <v>1</v>
      </c>
      <c r="F43" s="28">
        <f t="shared" si="11"/>
        <v>1</v>
      </c>
      <c r="G43" s="29">
        <f t="shared" si="11"/>
        <v>0</v>
      </c>
      <c r="H43" s="15">
        <f>SUM(C43:G43)</f>
        <v>2</v>
      </c>
      <c r="I43" s="20"/>
    </row>
    <row r="44" spans="1:9" ht="12.75">
      <c r="A44" s="32" t="s">
        <v>8</v>
      </c>
      <c r="B44" s="9"/>
      <c r="C44" s="28">
        <f t="shared" si="11"/>
        <v>0</v>
      </c>
      <c r="D44" s="28">
        <f t="shared" si="11"/>
        <v>0</v>
      </c>
      <c r="E44" s="28">
        <f t="shared" si="11"/>
        <v>1</v>
      </c>
      <c r="F44" s="28">
        <f t="shared" si="11"/>
        <v>1</v>
      </c>
      <c r="G44" s="29">
        <f t="shared" si="11"/>
        <v>1</v>
      </c>
      <c r="H44" s="15">
        <f>SUM(C44:G44)</f>
        <v>3</v>
      </c>
      <c r="I44" s="20"/>
    </row>
    <row r="45" spans="1:9" ht="12.75">
      <c r="A45" s="32" t="s">
        <v>10</v>
      </c>
      <c r="B45" s="9"/>
      <c r="C45" s="28">
        <f t="shared" si="11"/>
        <v>0</v>
      </c>
      <c r="D45" s="28">
        <f t="shared" si="11"/>
        <v>0</v>
      </c>
      <c r="E45" s="28">
        <f t="shared" si="11"/>
        <v>1</v>
      </c>
      <c r="F45" s="28">
        <f t="shared" si="11"/>
        <v>1</v>
      </c>
      <c r="G45" s="29">
        <f t="shared" si="11"/>
        <v>1</v>
      </c>
      <c r="H45" s="15">
        <f>SUM(C45:G45)</f>
        <v>3</v>
      </c>
      <c r="I45" s="20"/>
    </row>
    <row r="46" spans="1:9" ht="12.75">
      <c r="A46" s="32" t="s">
        <v>9</v>
      </c>
      <c r="B46" s="9"/>
      <c r="C46" s="28">
        <f t="shared" si="11"/>
        <v>0</v>
      </c>
      <c r="D46" s="28">
        <f t="shared" si="11"/>
        <v>0</v>
      </c>
      <c r="E46" s="28">
        <f t="shared" si="11"/>
        <v>1</v>
      </c>
      <c r="F46" s="28">
        <f t="shared" si="11"/>
        <v>1</v>
      </c>
      <c r="G46" s="29">
        <f t="shared" si="11"/>
        <v>1</v>
      </c>
      <c r="H46" s="15">
        <f>SUM(C46:G46)</f>
        <v>3</v>
      </c>
      <c r="I46" s="20"/>
    </row>
    <row r="47" spans="1:9" ht="12.75">
      <c r="A47" s="33"/>
      <c r="B47" s="13" t="s">
        <v>2</v>
      </c>
      <c r="C47" s="16">
        <f aca="true" t="shared" si="12" ref="C47:H47">AVERAGE(C43:C46)</f>
        <v>0</v>
      </c>
      <c r="D47" s="16">
        <f t="shared" si="12"/>
        <v>0</v>
      </c>
      <c r="E47" s="16">
        <f t="shared" si="12"/>
        <v>1</v>
      </c>
      <c r="F47" s="16">
        <f t="shared" si="12"/>
        <v>1</v>
      </c>
      <c r="G47" s="19">
        <f t="shared" si="12"/>
        <v>0.75</v>
      </c>
      <c r="H47" s="19">
        <f t="shared" si="12"/>
        <v>2.75</v>
      </c>
      <c r="I47" s="20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2" sqref="A2"/>
    </sheetView>
  </sheetViews>
  <sheetFormatPr defaultColWidth="9.140625" defaultRowHeight="12.75"/>
  <sheetData>
    <row r="1" ht="12.75">
      <c r="A1" s="53" t="s">
        <v>81</v>
      </c>
    </row>
    <row r="3" spans="1:4" ht="12.75">
      <c r="A3" s="34" t="s">
        <v>11</v>
      </c>
      <c r="B3" s="1"/>
      <c r="C3" s="1"/>
      <c r="D3" s="1"/>
    </row>
    <row r="4" spans="1:4" ht="12.75">
      <c r="A4" s="5"/>
      <c r="B4" s="5" t="s">
        <v>6</v>
      </c>
      <c r="C4" s="48">
        <v>1</v>
      </c>
      <c r="D4" s="50">
        <v>2</v>
      </c>
    </row>
    <row r="5" spans="1:5" ht="12.75">
      <c r="A5" s="32" t="s">
        <v>0</v>
      </c>
      <c r="B5" s="212" t="s">
        <v>4</v>
      </c>
      <c r="C5" s="217">
        <v>2.99</v>
      </c>
      <c r="D5" s="218">
        <v>3</v>
      </c>
      <c r="E5" t="s">
        <v>84</v>
      </c>
    </row>
    <row r="6" spans="1:5" ht="12.75">
      <c r="A6" s="5" t="s">
        <v>82</v>
      </c>
      <c r="B6" s="213" t="s">
        <v>17</v>
      </c>
      <c r="C6" s="217">
        <v>1</v>
      </c>
      <c r="D6" s="218">
        <v>2</v>
      </c>
      <c r="E6" s="214">
        <v>0.99</v>
      </c>
    </row>
    <row r="7" spans="1:5" ht="12.75">
      <c r="A7" s="33" t="s">
        <v>83</v>
      </c>
      <c r="B7" s="11"/>
      <c r="C7" s="219">
        <v>100</v>
      </c>
      <c r="D7" s="220">
        <v>2</v>
      </c>
      <c r="E7" s="215">
        <v>0.01</v>
      </c>
    </row>
    <row r="8" spans="2:4" ht="12.75">
      <c r="B8" s="216" t="s">
        <v>66</v>
      </c>
      <c r="C8" s="221">
        <f>SUMPRODUCT(C6:C7,$E$6:$E$7)</f>
        <v>1.99</v>
      </c>
      <c r="D8" s="221">
        <f>SUMPRODUCT(D6:D7,$E$6:$E$7)</f>
        <v>2</v>
      </c>
    </row>
    <row r="10" spans="2:4" ht="12.75">
      <c r="B10" t="s">
        <v>12</v>
      </c>
      <c r="C10" s="222">
        <v>1</v>
      </c>
      <c r="D10" s="223">
        <v>2</v>
      </c>
    </row>
    <row r="11" spans="2:5" ht="12.75">
      <c r="B11" s="216" t="s">
        <v>82</v>
      </c>
      <c r="C11">
        <f>INDEX($C$6:$D$6,C10)</f>
        <v>1</v>
      </c>
      <c r="D11">
        <f>INDEX($C$6:$D$6,D10)</f>
        <v>2</v>
      </c>
      <c r="E11">
        <f>E6</f>
        <v>0.99</v>
      </c>
    </row>
    <row r="12" spans="2:5" ht="12.75">
      <c r="B12" s="216" t="s">
        <v>83</v>
      </c>
      <c r="C12">
        <f>INDEX($C$7:$D$7,C10)</f>
        <v>100</v>
      </c>
      <c r="D12">
        <f>INDEX($C$7:$D$7,D10)</f>
        <v>2</v>
      </c>
      <c r="E12">
        <f>E7</f>
        <v>0.01</v>
      </c>
    </row>
    <row r="13" ht="12.75">
      <c r="B13" t="s">
        <v>85</v>
      </c>
    </row>
    <row r="14" spans="2:4" ht="12.75">
      <c r="B14" s="216" t="s">
        <v>82</v>
      </c>
      <c r="C14">
        <f>C11</f>
        <v>1</v>
      </c>
      <c r="D14">
        <f>C14+D11</f>
        <v>3</v>
      </c>
    </row>
    <row r="15" spans="2:4" ht="12.75">
      <c r="B15" s="216" t="s">
        <v>83</v>
      </c>
      <c r="C15">
        <f>C12</f>
        <v>100</v>
      </c>
      <c r="D15">
        <f>C15+D12</f>
        <v>102</v>
      </c>
    </row>
    <row r="16" ht="12.75">
      <c r="B16" t="s">
        <v>86</v>
      </c>
    </row>
    <row r="17" spans="3:4" ht="12.75">
      <c r="C17">
        <f>INDEX($C$5:$D$5,C10)</f>
        <v>2.99</v>
      </c>
      <c r="D17">
        <f>INDEX($C$5:$D$5,D10)</f>
        <v>3</v>
      </c>
    </row>
    <row r="18" ht="12.75">
      <c r="B18" t="s">
        <v>16</v>
      </c>
    </row>
    <row r="19" spans="2:4" ht="12.75">
      <c r="B19" s="216" t="s">
        <v>82</v>
      </c>
      <c r="C19">
        <f>MAX(0,C14-C$17)</f>
        <v>0</v>
      </c>
      <c r="D19">
        <f>MAX(0,D14-D$17)</f>
        <v>0</v>
      </c>
    </row>
    <row r="20" spans="2:4" ht="12.75">
      <c r="B20" s="216" t="s">
        <v>83</v>
      </c>
      <c r="C20">
        <f>MAX(0,C15-C$17)</f>
        <v>97.01</v>
      </c>
      <c r="D20">
        <f>MAX(0,D15-D$17)</f>
        <v>99</v>
      </c>
    </row>
    <row r="21" spans="2:5" ht="12.75">
      <c r="B21" t="s">
        <v>66</v>
      </c>
      <c r="C21" s="221">
        <f>SUMPRODUCT(C19:C20,$E$6:$E$7)</f>
        <v>0.9701000000000001</v>
      </c>
      <c r="D21" s="221">
        <f>SUMPRODUCT(D19:D20,$E$6:$E$7)</f>
        <v>0.99</v>
      </c>
      <c r="E21" s="224">
        <f>C21+D21</f>
        <v>1.9601000000000002</v>
      </c>
    </row>
  </sheetData>
  <printOptions/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B10" sqref="B10"/>
    </sheetView>
  </sheetViews>
  <sheetFormatPr defaultColWidth="9.140625" defaultRowHeight="12.75"/>
  <cols>
    <col min="1" max="1" width="9.140625" style="225" customWidth="1"/>
    <col min="2" max="2" width="12.00390625" style="226" bestFit="1" customWidth="1"/>
    <col min="3" max="16384" width="9.140625" style="226" customWidth="1"/>
  </cols>
  <sheetData>
    <row r="1" ht="12.75">
      <c r="A1" s="225" t="s">
        <v>87</v>
      </c>
    </row>
    <row r="2" ht="12.75">
      <c r="B2" s="227" t="s">
        <v>88</v>
      </c>
    </row>
    <row r="3" ht="12.75">
      <c r="A3" s="225" t="s">
        <v>11</v>
      </c>
    </row>
    <row r="4" spans="2:7" ht="12.75">
      <c r="B4" s="226" t="s">
        <v>30</v>
      </c>
      <c r="C4" s="228">
        <v>1</v>
      </c>
      <c r="D4" s="229">
        <v>2</v>
      </c>
      <c r="E4" s="229">
        <v>3</v>
      </c>
      <c r="F4" s="229">
        <v>4</v>
      </c>
      <c r="G4" s="230">
        <v>5</v>
      </c>
    </row>
    <row r="5" spans="2:7" ht="12.75">
      <c r="B5" s="226" t="s">
        <v>89</v>
      </c>
      <c r="C5" s="231">
        <v>2</v>
      </c>
      <c r="D5" s="232">
        <v>3</v>
      </c>
      <c r="E5" s="232">
        <v>1</v>
      </c>
      <c r="F5" s="232">
        <v>6</v>
      </c>
      <c r="G5" s="233">
        <v>4</v>
      </c>
    </row>
    <row r="6" spans="2:7" ht="12.75">
      <c r="B6" s="226" t="s">
        <v>90</v>
      </c>
      <c r="C6" s="234">
        <v>0.6</v>
      </c>
      <c r="D6" s="235">
        <v>0.6</v>
      </c>
      <c r="E6" s="235">
        <v>0.6</v>
      </c>
      <c r="F6" s="235">
        <v>0.6</v>
      </c>
      <c r="G6" s="236">
        <v>0.6</v>
      </c>
    </row>
    <row r="7" spans="2:7" ht="12.75">
      <c r="B7" s="226" t="s">
        <v>91</v>
      </c>
      <c r="C7" s="237">
        <v>2</v>
      </c>
      <c r="D7" s="238">
        <v>3</v>
      </c>
      <c r="E7" s="238">
        <v>1</v>
      </c>
      <c r="F7" s="238">
        <v>6</v>
      </c>
      <c r="G7" s="239">
        <v>4</v>
      </c>
    </row>
    <row r="8" spans="2:7" ht="12.75">
      <c r="B8" s="226" t="s">
        <v>46</v>
      </c>
      <c r="C8" s="240">
        <v>12</v>
      </c>
      <c r="D8" s="241">
        <v>7</v>
      </c>
      <c r="E8" s="241">
        <v>4</v>
      </c>
      <c r="F8" s="241">
        <v>10</v>
      </c>
      <c r="G8" s="242">
        <v>6</v>
      </c>
    </row>
    <row r="9" ht="12.75">
      <c r="A9" s="225" t="s">
        <v>92</v>
      </c>
    </row>
    <row r="10" spans="2:4" ht="12.75">
      <c r="B10" s="243">
        <f>SUM(C17:G17)</f>
        <v>22</v>
      </c>
      <c r="D10" s="244"/>
    </row>
    <row r="11" ht="12.75">
      <c r="A11" s="225" t="s">
        <v>93</v>
      </c>
    </row>
    <row r="12" spans="2:7" ht="12.75">
      <c r="B12" s="226" t="s">
        <v>94</v>
      </c>
      <c r="C12" s="226">
        <v>1</v>
      </c>
      <c r="D12" s="226">
        <v>2</v>
      </c>
      <c r="E12" s="226">
        <v>3</v>
      </c>
      <c r="F12" s="226">
        <v>4</v>
      </c>
      <c r="G12" s="226">
        <v>5</v>
      </c>
    </row>
    <row r="13" spans="2:7" ht="12.75">
      <c r="B13" s="226" t="s">
        <v>30</v>
      </c>
      <c r="C13" s="245">
        <v>2</v>
      </c>
      <c r="D13" s="246">
        <v>4</v>
      </c>
      <c r="E13" s="246">
        <v>5</v>
      </c>
      <c r="F13" s="246">
        <v>1</v>
      </c>
      <c r="G13" s="247">
        <v>3</v>
      </c>
    </row>
    <row r="14" spans="2:7" ht="12.75">
      <c r="B14" s="226" t="s">
        <v>91</v>
      </c>
      <c r="C14" s="248">
        <f>INDEX($C$7:$G$7,C13)</f>
        <v>3</v>
      </c>
      <c r="D14" s="249">
        <f>INDEX($C$7:$G$7,D13)</f>
        <v>6</v>
      </c>
      <c r="E14" s="249">
        <f>INDEX($C$7:$G$7,E13)</f>
        <v>4</v>
      </c>
      <c r="F14" s="249">
        <f>INDEX($C$7:$G$7,F13)</f>
        <v>2</v>
      </c>
      <c r="G14" s="250">
        <f>INDEX($C$7:$G$7,G13)</f>
        <v>1</v>
      </c>
    </row>
    <row r="15" spans="2:7" ht="12.75">
      <c r="B15" s="226" t="s">
        <v>85</v>
      </c>
      <c r="C15" s="237">
        <f>C14</f>
        <v>3</v>
      </c>
      <c r="D15" s="238">
        <f>C15+D14</f>
        <v>9</v>
      </c>
      <c r="E15" s="238">
        <f>D15+E14</f>
        <v>13</v>
      </c>
      <c r="F15" s="238">
        <f>E15+F14</f>
        <v>15</v>
      </c>
      <c r="G15" s="239">
        <f>F15+G14</f>
        <v>16</v>
      </c>
    </row>
    <row r="16" spans="2:7" ht="12.75">
      <c r="B16" s="226" t="s">
        <v>46</v>
      </c>
      <c r="C16" s="237">
        <f>INDEX($C$8:$G$8,C13)</f>
        <v>7</v>
      </c>
      <c r="D16" s="238">
        <f>INDEX($C$8:$G$8,D13)</f>
        <v>10</v>
      </c>
      <c r="E16" s="238">
        <f>INDEX($C$8:$G$8,E13)</f>
        <v>6</v>
      </c>
      <c r="F16" s="238">
        <f>INDEX($C$8:$G$8,F13)</f>
        <v>12</v>
      </c>
      <c r="G16" s="239">
        <f>INDEX($C$8:$G$8,G13)</f>
        <v>4</v>
      </c>
    </row>
    <row r="17" spans="2:7" ht="12.75">
      <c r="B17" s="226" t="s">
        <v>16</v>
      </c>
      <c r="C17" s="240">
        <f>MAX(0,C15-C16)</f>
        <v>0</v>
      </c>
      <c r="D17" s="241">
        <f>MAX(0,D15-D16)</f>
        <v>0</v>
      </c>
      <c r="E17" s="241">
        <f>MAX(0,E15-E16)</f>
        <v>7</v>
      </c>
      <c r="F17" s="241">
        <f>MAX(0,F15-F16)</f>
        <v>3</v>
      </c>
      <c r="G17" s="242">
        <f>MAX(0,G15-G16)</f>
        <v>12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B10" sqref="B10"/>
    </sheetView>
  </sheetViews>
  <sheetFormatPr defaultColWidth="9.140625" defaultRowHeight="12.75"/>
  <cols>
    <col min="1" max="1" width="9.140625" style="225" customWidth="1"/>
    <col min="2" max="2" width="12.00390625" style="226" bestFit="1" customWidth="1"/>
    <col min="3" max="4" width="9.140625" style="226" customWidth="1"/>
    <col min="5" max="5" width="9.7109375" style="226" customWidth="1"/>
    <col min="6" max="16384" width="9.140625" style="226" customWidth="1"/>
  </cols>
  <sheetData>
    <row r="1" ht="12.75">
      <c r="A1" s="225" t="s">
        <v>87</v>
      </c>
    </row>
    <row r="2" ht="12.75">
      <c r="B2" s="227" t="s">
        <v>88</v>
      </c>
    </row>
    <row r="3" ht="12.75">
      <c r="A3" s="225" t="s">
        <v>11</v>
      </c>
    </row>
    <row r="4" spans="2:7" ht="12.75">
      <c r="B4" s="226" t="s">
        <v>30</v>
      </c>
      <c r="C4" s="228">
        <v>1</v>
      </c>
      <c r="D4" s="229">
        <v>2</v>
      </c>
      <c r="E4" s="229">
        <v>3</v>
      </c>
      <c r="F4" s="229">
        <v>4</v>
      </c>
      <c r="G4" s="230">
        <v>5</v>
      </c>
    </row>
    <row r="5" spans="2:7" ht="12.75">
      <c r="B5" s="226" t="s">
        <v>89</v>
      </c>
      <c r="C5" s="248">
        <v>2</v>
      </c>
      <c r="D5" s="249">
        <v>3</v>
      </c>
      <c r="E5" s="249">
        <v>1</v>
      </c>
      <c r="F5" s="249">
        <v>6</v>
      </c>
      <c r="G5" s="250">
        <v>4</v>
      </c>
    </row>
    <row r="6" spans="2:7" ht="12.75">
      <c r="B6" s="226" t="s">
        <v>90</v>
      </c>
      <c r="C6" s="237">
        <v>0.6</v>
      </c>
      <c r="D6" s="238">
        <v>0.6</v>
      </c>
      <c r="E6" s="238">
        <v>0.6</v>
      </c>
      <c r="F6" s="238">
        <v>0.6</v>
      </c>
      <c r="G6" s="239">
        <v>0.6</v>
      </c>
    </row>
    <row r="7" spans="2:7" ht="12.75">
      <c r="B7" s="226" t="s">
        <v>91</v>
      </c>
      <c r="C7" s="237" t="e">
        <f>_XLL.PSILOGNORMAL(C5,C6)</f>
        <v>#NAME?</v>
      </c>
      <c r="D7" s="238" t="e">
        <f>_XLL.PSILOGNORMAL(D5,D6)</f>
        <v>#NAME?</v>
      </c>
      <c r="E7" s="238" t="e">
        <f>_XLL.PSILOGNORMAL(E5,E6)</f>
        <v>#NAME?</v>
      </c>
      <c r="F7" s="238" t="e">
        <f>_XLL.PSILOGNORMAL(F5,F6)</f>
        <v>#NAME?</v>
      </c>
      <c r="G7" s="239" t="e">
        <f>_XLL.PSILOGNORMAL(G5,G6)</f>
        <v>#NAME?</v>
      </c>
    </row>
    <row r="8" spans="2:7" ht="12.75">
      <c r="B8" s="226" t="s">
        <v>46</v>
      </c>
      <c r="C8" s="240">
        <v>12</v>
      </c>
      <c r="D8" s="241">
        <v>7</v>
      </c>
      <c r="E8" s="241">
        <v>4</v>
      </c>
      <c r="F8" s="241">
        <v>10</v>
      </c>
      <c r="G8" s="242">
        <v>6</v>
      </c>
    </row>
    <row r="9" ht="12.75">
      <c r="A9" s="225" t="s">
        <v>92</v>
      </c>
    </row>
    <row r="10" spans="2:9" ht="12.75">
      <c r="B10" s="243" t="e">
        <f>SUM(C17:G17)</f>
        <v>#NAME?</v>
      </c>
      <c r="C10" s="251"/>
      <c r="D10" s="238"/>
      <c r="E10" s="252"/>
      <c r="F10" s="238"/>
      <c r="G10" s="251"/>
      <c r="H10" s="253"/>
      <c r="I10" s="253"/>
    </row>
    <row r="11" spans="1:9" ht="12.75">
      <c r="A11" s="225" t="s">
        <v>93</v>
      </c>
      <c r="C11" s="253"/>
      <c r="D11" s="253"/>
      <c r="E11" s="253"/>
      <c r="F11" s="253"/>
      <c r="G11" s="253"/>
      <c r="H11" s="253"/>
      <c r="I11" s="253"/>
    </row>
    <row r="12" spans="2:7" ht="12.75">
      <c r="B12" s="226" t="s">
        <v>94</v>
      </c>
      <c r="C12" s="226">
        <v>1</v>
      </c>
      <c r="D12" s="226">
        <v>2</v>
      </c>
      <c r="E12" s="226">
        <v>3</v>
      </c>
      <c r="F12" s="226">
        <v>4</v>
      </c>
      <c r="G12" s="226">
        <v>5</v>
      </c>
    </row>
    <row r="13" spans="2:7" ht="12.75">
      <c r="B13" s="226" t="s">
        <v>30</v>
      </c>
      <c r="C13" s="245">
        <v>2</v>
      </c>
      <c r="D13" s="246">
        <v>4</v>
      </c>
      <c r="E13" s="246">
        <v>5</v>
      </c>
      <c r="F13" s="246">
        <v>1</v>
      </c>
      <c r="G13" s="247">
        <v>3</v>
      </c>
    </row>
    <row r="14" spans="2:7" ht="12.75">
      <c r="B14" s="226" t="s">
        <v>91</v>
      </c>
      <c r="C14" s="248" t="e">
        <f>INDEX($C$7:$G$7,C13)</f>
        <v>#NAME?</v>
      </c>
      <c r="D14" s="249" t="e">
        <f>INDEX($C$7:$G$7,D13)</f>
        <v>#NAME?</v>
      </c>
      <c r="E14" s="249" t="e">
        <f>INDEX($C$7:$G$7,E13)</f>
        <v>#NAME?</v>
      </c>
      <c r="F14" s="249" t="e">
        <f>INDEX($C$7:$G$7,F13)</f>
        <v>#NAME?</v>
      </c>
      <c r="G14" s="250" t="e">
        <f>INDEX($C$7:$G$7,G13)</f>
        <v>#NAME?</v>
      </c>
    </row>
    <row r="15" spans="2:7" ht="12.75">
      <c r="B15" s="226" t="s">
        <v>85</v>
      </c>
      <c r="C15" s="237" t="e">
        <f>C14</f>
        <v>#NAME?</v>
      </c>
      <c r="D15" s="238" t="e">
        <f>C15+D14</f>
        <v>#NAME?</v>
      </c>
      <c r="E15" s="238" t="e">
        <f>D15+E14</f>
        <v>#NAME?</v>
      </c>
      <c r="F15" s="238" t="e">
        <f>E15+F14</f>
        <v>#NAME?</v>
      </c>
      <c r="G15" s="239" t="e">
        <f>F15+G14</f>
        <v>#NAME?</v>
      </c>
    </row>
    <row r="16" spans="2:7" ht="12.75">
      <c r="B16" s="226" t="s">
        <v>46</v>
      </c>
      <c r="C16" s="237">
        <f>INDEX($C$8:$G$8,C13)</f>
        <v>7</v>
      </c>
      <c r="D16" s="238">
        <f>INDEX($C$8:$G$8,D13)</f>
        <v>10</v>
      </c>
      <c r="E16" s="238">
        <f>INDEX($C$8:$G$8,E13)</f>
        <v>6</v>
      </c>
      <c r="F16" s="238">
        <f>INDEX($C$8:$G$8,F13)</f>
        <v>12</v>
      </c>
      <c r="G16" s="239">
        <f>INDEX($C$8:$G$8,G13)</f>
        <v>4</v>
      </c>
    </row>
    <row r="17" spans="2:7" ht="12.75">
      <c r="B17" s="226" t="s">
        <v>16</v>
      </c>
      <c r="C17" s="240" t="e">
        <f>MAX(0,C15-C16)</f>
        <v>#NAME?</v>
      </c>
      <c r="D17" s="241" t="e">
        <f>MAX(0,D15-D16)</f>
        <v>#NAME?</v>
      </c>
      <c r="E17" s="241" t="e">
        <f>MAX(0,E15-E16)</f>
        <v>#NAME?</v>
      </c>
      <c r="F17" s="241" t="e">
        <f>MAX(0,F15-F16)</f>
        <v>#NAME?</v>
      </c>
      <c r="G17" s="242" t="e">
        <f>MAX(0,G15-G16)</f>
        <v>#NAME?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B10" sqref="B10"/>
    </sheetView>
  </sheetViews>
  <sheetFormatPr defaultColWidth="9.140625" defaultRowHeight="12.75"/>
  <cols>
    <col min="1" max="1" width="9.140625" style="225" customWidth="1"/>
    <col min="2" max="2" width="12.00390625" style="226" bestFit="1" customWidth="1"/>
    <col min="3" max="4" width="9.140625" style="226" customWidth="1"/>
    <col min="5" max="5" width="9.7109375" style="226" customWidth="1"/>
    <col min="6" max="6" width="9.8515625" style="226" customWidth="1"/>
    <col min="7" max="16384" width="9.140625" style="226" customWidth="1"/>
  </cols>
  <sheetData>
    <row r="1" ht="12.75">
      <c r="A1" s="225" t="s">
        <v>87</v>
      </c>
    </row>
    <row r="2" ht="12.75">
      <c r="B2" s="227" t="s">
        <v>88</v>
      </c>
    </row>
    <row r="3" ht="12.75">
      <c r="A3" s="225" t="s">
        <v>11</v>
      </c>
    </row>
    <row r="4" spans="2:7" ht="12.75">
      <c r="B4" s="226" t="s">
        <v>30</v>
      </c>
      <c r="C4" s="228">
        <v>1</v>
      </c>
      <c r="D4" s="229">
        <v>2</v>
      </c>
      <c r="E4" s="229">
        <v>3</v>
      </c>
      <c r="F4" s="229">
        <v>4</v>
      </c>
      <c r="G4" s="230">
        <v>5</v>
      </c>
    </row>
    <row r="5" spans="2:7" ht="12.75">
      <c r="B5" s="226" t="s">
        <v>89</v>
      </c>
      <c r="C5" s="248">
        <v>2</v>
      </c>
      <c r="D5" s="249">
        <v>3</v>
      </c>
      <c r="E5" s="249">
        <v>1</v>
      </c>
      <c r="F5" s="249">
        <v>6</v>
      </c>
      <c r="G5" s="250">
        <v>4</v>
      </c>
    </row>
    <row r="6" spans="2:7" ht="12.75">
      <c r="B6" s="226" t="s">
        <v>90</v>
      </c>
      <c r="C6" s="237">
        <v>0.6</v>
      </c>
      <c r="D6" s="238">
        <v>0.6</v>
      </c>
      <c r="E6" s="238">
        <v>0.6</v>
      </c>
      <c r="F6" s="238">
        <v>0.6</v>
      </c>
      <c r="G6" s="239">
        <v>0.6</v>
      </c>
    </row>
    <row r="7" spans="2:7" ht="12.75">
      <c r="B7" s="226" t="s">
        <v>91</v>
      </c>
      <c r="C7" s="237" t="e">
        <f>_XLL.PSILOGNORMAL(C5,C6)</f>
        <v>#NAME?</v>
      </c>
      <c r="D7" s="238" t="e">
        <f>_XLL.PSILOGNORMAL(D5,D6)</f>
        <v>#NAME?</v>
      </c>
      <c r="E7" s="238" t="e">
        <f>_XLL.PSILOGNORMAL(E5,E6)</f>
        <v>#NAME?</v>
      </c>
      <c r="F7" s="238" t="e">
        <f>_XLL.PSILOGNORMAL(F5,F6)</f>
        <v>#NAME?</v>
      </c>
      <c r="G7" s="239" t="e">
        <f>_XLL.PSILOGNORMAL(G5,G6)</f>
        <v>#NAME?</v>
      </c>
    </row>
    <row r="8" spans="2:7" ht="12.75">
      <c r="B8" s="226" t="s">
        <v>46</v>
      </c>
      <c r="C8" s="240">
        <v>12</v>
      </c>
      <c r="D8" s="241">
        <v>7</v>
      </c>
      <c r="E8" s="241">
        <v>4</v>
      </c>
      <c r="F8" s="241">
        <v>10</v>
      </c>
      <c r="G8" s="242">
        <v>6</v>
      </c>
    </row>
    <row r="9" ht="12.75">
      <c r="A9" s="225" t="s">
        <v>92</v>
      </c>
    </row>
    <row r="10" spans="2:9" ht="12.75">
      <c r="B10" s="254" t="e">
        <f>SUM(C17:G17)</f>
        <v>#NAME?</v>
      </c>
      <c r="C10" s="255" t="s">
        <v>95</v>
      </c>
      <c r="D10" s="256" t="e">
        <f>_XLL.PSIMEAN(B10)</f>
        <v>#NAME?</v>
      </c>
      <c r="F10" s="257" t="s">
        <v>96</v>
      </c>
      <c r="G10" s="256" t="e">
        <f>_XLL.PSIMEANCI(B10,0.95)</f>
        <v>#NAME?</v>
      </c>
      <c r="H10" s="253"/>
      <c r="I10" s="253"/>
    </row>
    <row r="11" spans="1:9" ht="12.75">
      <c r="A11" s="225" t="s">
        <v>93</v>
      </c>
      <c r="G11" s="253"/>
      <c r="H11" s="253"/>
      <c r="I11" s="253"/>
    </row>
    <row r="12" spans="2:7" ht="12.75">
      <c r="B12" s="226" t="s">
        <v>94</v>
      </c>
      <c r="C12" s="226">
        <v>1</v>
      </c>
      <c r="D12" s="226">
        <v>2</v>
      </c>
      <c r="E12" s="226">
        <v>3</v>
      </c>
      <c r="F12" s="226">
        <v>4</v>
      </c>
      <c r="G12" s="226">
        <v>5</v>
      </c>
    </row>
    <row r="13" spans="2:7" ht="12.75">
      <c r="B13" s="226" t="s">
        <v>30</v>
      </c>
      <c r="C13" s="245">
        <v>2</v>
      </c>
      <c r="D13" s="246">
        <v>4</v>
      </c>
      <c r="E13" s="246">
        <v>5</v>
      </c>
      <c r="F13" s="246">
        <v>1</v>
      </c>
      <c r="G13" s="247">
        <v>3</v>
      </c>
    </row>
    <row r="14" spans="2:7" ht="12.75">
      <c r="B14" s="226" t="s">
        <v>91</v>
      </c>
      <c r="C14" s="248" t="e">
        <f>INDEX($C$7:$G$7,C13)</f>
        <v>#NAME?</v>
      </c>
      <c r="D14" s="249" t="e">
        <f>INDEX($C$7:$G$7,D13)</f>
        <v>#NAME?</v>
      </c>
      <c r="E14" s="249" t="e">
        <f>INDEX($C$7:$G$7,E13)</f>
        <v>#NAME?</v>
      </c>
      <c r="F14" s="249" t="e">
        <f>INDEX($C$7:$G$7,F13)</f>
        <v>#NAME?</v>
      </c>
      <c r="G14" s="250" t="e">
        <f>INDEX($C$7:$G$7,G13)</f>
        <v>#NAME?</v>
      </c>
    </row>
    <row r="15" spans="2:7" ht="12.75">
      <c r="B15" s="226" t="s">
        <v>85</v>
      </c>
      <c r="C15" s="237" t="e">
        <f>C14</f>
        <v>#NAME?</v>
      </c>
      <c r="D15" s="238" t="e">
        <f>C15+D14</f>
        <v>#NAME?</v>
      </c>
      <c r="E15" s="238" t="e">
        <f>D15+E14</f>
        <v>#NAME?</v>
      </c>
      <c r="F15" s="238" t="e">
        <f>E15+F14</f>
        <v>#NAME?</v>
      </c>
      <c r="G15" s="239" t="e">
        <f>F15+G14</f>
        <v>#NAME?</v>
      </c>
    </row>
    <row r="16" spans="2:7" ht="12.75">
      <c r="B16" s="226" t="s">
        <v>46</v>
      </c>
      <c r="C16" s="237">
        <f>INDEX($C$8:$G$8,C13)</f>
        <v>7</v>
      </c>
      <c r="D16" s="238">
        <f>INDEX($C$8:$G$8,D13)</f>
        <v>10</v>
      </c>
      <c r="E16" s="238">
        <f>INDEX($C$8:$G$8,E13)</f>
        <v>6</v>
      </c>
      <c r="F16" s="238">
        <f>INDEX($C$8:$G$8,F13)</f>
        <v>12</v>
      </c>
      <c r="G16" s="239">
        <f>INDEX($C$8:$G$8,G13)</f>
        <v>4</v>
      </c>
    </row>
    <row r="17" spans="2:7" ht="12.75">
      <c r="B17" s="226" t="s">
        <v>16</v>
      </c>
      <c r="C17" s="240" t="e">
        <f>MAX(0,C15-C16)</f>
        <v>#NAME?</v>
      </c>
      <c r="D17" s="241" t="e">
        <f>MAX(0,D15-D16)</f>
        <v>#NAME?</v>
      </c>
      <c r="E17" s="241" t="e">
        <f>MAX(0,E15-E16)</f>
        <v>#NAME?</v>
      </c>
      <c r="F17" s="241" t="e">
        <f>MAX(0,F15-F16)</f>
        <v>#NAME?</v>
      </c>
      <c r="G17" s="242" t="e">
        <f>MAX(0,G15-G16)</f>
        <v>#NAME?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zoomScale="80" zoomScaleNormal="80" workbookViewId="0" topLeftCell="A1">
      <selection activeCell="A2" sqref="A2"/>
    </sheetView>
  </sheetViews>
  <sheetFormatPr defaultColWidth="9.140625" defaultRowHeight="12.75"/>
  <cols>
    <col min="1" max="1" width="12.140625" style="58" customWidth="1"/>
    <col min="2" max="2" width="9.28125" style="55" bestFit="1" customWidth="1"/>
    <col min="3" max="3" width="9.28125" style="55" customWidth="1"/>
    <col min="4" max="6" width="9.28125" style="55" bestFit="1" customWidth="1"/>
    <col min="7" max="7" width="9.57421875" style="55" customWidth="1"/>
    <col min="8" max="8" width="4.8515625" style="55" customWidth="1"/>
    <col min="9" max="16384" width="9.140625" style="55" customWidth="1"/>
  </cols>
  <sheetData>
    <row r="1" spans="1:5" ht="12.75">
      <c r="A1" s="54" t="s">
        <v>28</v>
      </c>
      <c r="C1" s="56"/>
      <c r="E1" s="57" t="s">
        <v>29</v>
      </c>
    </row>
    <row r="3" spans="1:7" ht="12.75">
      <c r="A3" s="59" t="s">
        <v>30</v>
      </c>
      <c r="B3" s="60">
        <v>1</v>
      </c>
      <c r="C3" s="61">
        <v>2</v>
      </c>
      <c r="D3" s="61">
        <v>3</v>
      </c>
      <c r="E3" s="61">
        <v>4</v>
      </c>
      <c r="F3" s="62">
        <v>5</v>
      </c>
      <c r="G3" s="63" t="s">
        <v>18</v>
      </c>
    </row>
    <row r="4" spans="1:7" ht="12.75">
      <c r="A4" s="64" t="s">
        <v>2</v>
      </c>
      <c r="B4" s="65">
        <f>AVERAGE(B6:B15)</f>
        <v>2.98437020493179</v>
      </c>
      <c r="C4" s="66">
        <f>AVERAGE(C6:C15)</f>
        <v>3.8907664673708497</v>
      </c>
      <c r="D4" s="66">
        <f>AVERAGE(D6:D15)</f>
        <v>5.122122295860609</v>
      </c>
      <c r="E4" s="66">
        <f>AVERAGE(E6:E15)</f>
        <v>6.195292378238284</v>
      </c>
      <c r="F4" s="67">
        <f>AVERAGE(F6:F15)</f>
        <v>7.279774435234057</v>
      </c>
      <c r="G4" s="68">
        <f>G18</f>
        <v>65.52164297343481</v>
      </c>
    </row>
    <row r="5" spans="1:7" ht="12.75">
      <c r="A5" s="70" t="s">
        <v>0</v>
      </c>
      <c r="B5" s="71"/>
      <c r="C5" s="71"/>
      <c r="D5" s="71"/>
      <c r="E5" s="71"/>
      <c r="F5" s="72"/>
      <c r="G5" s="72"/>
    </row>
    <row r="6" spans="1:7" ht="12.75">
      <c r="A6" s="70">
        <v>1</v>
      </c>
      <c r="B6" s="73">
        <v>3.710324693665587</v>
      </c>
      <c r="C6" s="74">
        <v>4.0858423412730716</v>
      </c>
      <c r="D6" s="74">
        <v>3.15205901818722</v>
      </c>
      <c r="E6" s="74">
        <v>4.688574990570302</v>
      </c>
      <c r="F6" s="75">
        <v>6.588543796032522</v>
      </c>
      <c r="G6" s="76"/>
    </row>
    <row r="7" spans="1:7" ht="12.75">
      <c r="A7" s="70">
        <v>2</v>
      </c>
      <c r="B7" s="79">
        <v>2.390065018520021</v>
      </c>
      <c r="C7" s="69">
        <v>2.197112380029912</v>
      </c>
      <c r="D7" s="69">
        <v>6.3949714268416455</v>
      </c>
      <c r="E7" s="69">
        <v>5.964805071323649</v>
      </c>
      <c r="F7" s="80">
        <v>7.69934924519783</v>
      </c>
      <c r="G7" s="81"/>
    </row>
    <row r="8" spans="1:7" ht="12.75">
      <c r="A8" s="70">
        <v>3</v>
      </c>
      <c r="B8" s="79">
        <v>4.317294085408027</v>
      </c>
      <c r="C8" s="69">
        <v>4.263385730013862</v>
      </c>
      <c r="D8" s="69">
        <v>6.232175511833397</v>
      </c>
      <c r="E8" s="69">
        <v>5.615507773155361</v>
      </c>
      <c r="F8" s="80">
        <v>8.468480828059413</v>
      </c>
      <c r="G8" s="81"/>
    </row>
    <row r="9" spans="1:7" ht="12.75">
      <c r="A9" s="70">
        <v>4</v>
      </c>
      <c r="B9" s="79">
        <v>1.1379329624804146</v>
      </c>
      <c r="C9" s="69">
        <v>4.1172311089049725</v>
      </c>
      <c r="D9" s="69">
        <v>5.878947868211628</v>
      </c>
      <c r="E9" s="69">
        <v>7.325373507127114</v>
      </c>
      <c r="F9" s="80">
        <v>5.566037312079417</v>
      </c>
      <c r="G9" s="81"/>
    </row>
    <row r="10" spans="1:7" ht="12.75">
      <c r="A10" s="70">
        <v>5</v>
      </c>
      <c r="B10" s="79">
        <v>2.835660846376408</v>
      </c>
      <c r="C10" s="69">
        <v>2.5641985768729967</v>
      </c>
      <c r="D10" s="69">
        <v>6.143654275287091</v>
      </c>
      <c r="E10" s="69">
        <v>7.792763282482977</v>
      </c>
      <c r="F10" s="80">
        <v>8.123602813723284</v>
      </c>
      <c r="G10" s="81"/>
    </row>
    <row r="11" spans="1:7" ht="12.75">
      <c r="A11" s="70">
        <v>6</v>
      </c>
      <c r="B11" s="79">
        <v>2.686206101958491</v>
      </c>
      <c r="C11" s="69">
        <v>3.7339422046084625</v>
      </c>
      <c r="D11" s="69">
        <v>3.4385463263155955</v>
      </c>
      <c r="E11" s="69">
        <v>7.769981605342299</v>
      </c>
      <c r="F11" s="80">
        <v>6.325306389491811</v>
      </c>
      <c r="G11" s="81"/>
    </row>
    <row r="12" spans="1:7" ht="12.75">
      <c r="A12" s="70">
        <v>7</v>
      </c>
      <c r="B12" s="79">
        <v>2.5334146037357437</v>
      </c>
      <c r="C12" s="69">
        <v>4.914720464916613</v>
      </c>
      <c r="D12" s="69">
        <v>5.2868324203274115</v>
      </c>
      <c r="E12" s="69">
        <v>4.74543236810489</v>
      </c>
      <c r="F12" s="80">
        <v>8.160423725500706</v>
      </c>
      <c r="G12" s="81"/>
    </row>
    <row r="13" spans="1:7" ht="12.75">
      <c r="A13" s="70">
        <v>8</v>
      </c>
      <c r="B13" s="79">
        <v>2.6098461781423357</v>
      </c>
      <c r="C13" s="69">
        <v>2.850126761209413</v>
      </c>
      <c r="D13" s="69">
        <v>4.545893852472215</v>
      </c>
      <c r="E13" s="69">
        <v>4.833336608627441</v>
      </c>
      <c r="F13" s="80">
        <v>8.682663478230058</v>
      </c>
      <c r="G13" s="81"/>
    </row>
    <row r="14" spans="1:7" ht="12.75">
      <c r="A14" s="70">
        <v>9</v>
      </c>
      <c r="B14" s="79">
        <v>3.39434516299123</v>
      </c>
      <c r="C14" s="69">
        <v>5.7208734405421</v>
      </c>
      <c r="D14" s="69">
        <v>5.591112791775719</v>
      </c>
      <c r="E14" s="69">
        <v>6.7405311999258934</v>
      </c>
      <c r="F14" s="80">
        <v>5.101865798005201</v>
      </c>
      <c r="G14" s="81"/>
    </row>
    <row r="15" spans="1:7" ht="12.75">
      <c r="A15" s="82">
        <v>10</v>
      </c>
      <c r="B15" s="83">
        <v>4.228612396039646</v>
      </c>
      <c r="C15" s="84">
        <v>4.460231665337088</v>
      </c>
      <c r="D15" s="84">
        <v>4.557029467354161</v>
      </c>
      <c r="E15" s="84">
        <v>6.4766173757229115</v>
      </c>
      <c r="F15" s="85">
        <v>8.081470966020326</v>
      </c>
      <c r="G15" s="86"/>
    </row>
    <row r="16" spans="1:7" ht="12.75">
      <c r="A16" s="87"/>
      <c r="B16" s="69"/>
      <c r="C16" s="69"/>
      <c r="D16" s="69"/>
      <c r="E16" s="69"/>
      <c r="F16" s="69"/>
      <c r="G16" s="69"/>
    </row>
    <row r="17" spans="1:7" ht="12.75">
      <c r="A17" s="87" t="s">
        <v>30</v>
      </c>
      <c r="B17" s="88">
        <f>B3</f>
        <v>1</v>
      </c>
      <c r="C17" s="89">
        <f>C3</f>
        <v>2</v>
      </c>
      <c r="D17" s="89">
        <f>D3</f>
        <v>3</v>
      </c>
      <c r="E17" s="89">
        <f>E3</f>
        <v>4</v>
      </c>
      <c r="F17" s="90">
        <f>F3</f>
        <v>5</v>
      </c>
      <c r="G17" s="63" t="s">
        <v>18</v>
      </c>
    </row>
    <row r="18" spans="1:7" ht="12.75">
      <c r="A18" s="70" t="str">
        <f>A5</f>
        <v>Scenario</v>
      </c>
      <c r="B18" s="69" t="s">
        <v>1</v>
      </c>
      <c r="C18" s="71"/>
      <c r="D18" s="71"/>
      <c r="E18" s="71"/>
      <c r="F18" s="72"/>
      <c r="G18" s="91">
        <f>AVERAGE(G19:G28)</f>
        <v>65.52164297343481</v>
      </c>
    </row>
    <row r="19" spans="1:7" ht="12.75">
      <c r="A19" s="70">
        <v>1</v>
      </c>
      <c r="B19" s="73">
        <f>B6</f>
        <v>3.710324693665587</v>
      </c>
      <c r="C19" s="74">
        <f>B19+C6</f>
        <v>7.796167034938659</v>
      </c>
      <c r="D19" s="74">
        <f>C19+D6</f>
        <v>10.948226053125879</v>
      </c>
      <c r="E19" s="74">
        <f>D19+E6</f>
        <v>15.636801043696181</v>
      </c>
      <c r="F19" s="74">
        <f>E19+F6</f>
        <v>22.225344839728702</v>
      </c>
      <c r="G19" s="76">
        <f>SUM(B19:F19)</f>
        <v>60.31686366515501</v>
      </c>
    </row>
    <row r="20" spans="1:7" ht="12.75">
      <c r="A20" s="70">
        <v>2</v>
      </c>
      <c r="B20" s="79">
        <f aca="true" t="shared" si="0" ref="B20:B28">B7</f>
        <v>2.390065018520021</v>
      </c>
      <c r="C20" s="69">
        <f aca="true" t="shared" si="1" ref="C20:F28">B20+C7</f>
        <v>4.587177398549933</v>
      </c>
      <c r="D20" s="69">
        <f t="shared" si="1"/>
        <v>10.98214882539158</v>
      </c>
      <c r="E20" s="69">
        <f t="shared" si="1"/>
        <v>16.94695389671523</v>
      </c>
      <c r="F20" s="69">
        <f t="shared" si="1"/>
        <v>24.64630314191306</v>
      </c>
      <c r="G20" s="81">
        <f aca="true" t="shared" si="2" ref="G20:G28">SUM(B20:F20)</f>
        <v>59.55264828108982</v>
      </c>
    </row>
    <row r="21" spans="1:7" ht="12.75">
      <c r="A21" s="70">
        <v>3</v>
      </c>
      <c r="B21" s="79">
        <f t="shared" si="0"/>
        <v>4.317294085408027</v>
      </c>
      <c r="C21" s="69">
        <f t="shared" si="1"/>
        <v>8.580679815421888</v>
      </c>
      <c r="D21" s="69">
        <f t="shared" si="1"/>
        <v>14.812855327255285</v>
      </c>
      <c r="E21" s="69">
        <f t="shared" si="1"/>
        <v>20.428363100410646</v>
      </c>
      <c r="F21" s="69">
        <f t="shared" si="1"/>
        <v>28.89684392847006</v>
      </c>
      <c r="G21" s="81">
        <f t="shared" si="2"/>
        <v>77.0360362569659</v>
      </c>
    </row>
    <row r="22" spans="1:7" ht="12.75">
      <c r="A22" s="70">
        <v>4</v>
      </c>
      <c r="B22" s="79">
        <f t="shared" si="0"/>
        <v>1.1379329624804146</v>
      </c>
      <c r="C22" s="69">
        <f t="shared" si="1"/>
        <v>5.255164071385387</v>
      </c>
      <c r="D22" s="69">
        <f t="shared" si="1"/>
        <v>11.134111939597016</v>
      </c>
      <c r="E22" s="69">
        <f t="shared" si="1"/>
        <v>18.45948544672413</v>
      </c>
      <c r="F22" s="69">
        <f t="shared" si="1"/>
        <v>24.025522758803547</v>
      </c>
      <c r="G22" s="81">
        <f t="shared" si="2"/>
        <v>60.0122171789905</v>
      </c>
    </row>
    <row r="23" spans="1:7" ht="12.75">
      <c r="A23" s="70">
        <v>5</v>
      </c>
      <c r="B23" s="79">
        <f t="shared" si="0"/>
        <v>2.835660846376408</v>
      </c>
      <c r="C23" s="69">
        <f t="shared" si="1"/>
        <v>5.399859423249405</v>
      </c>
      <c r="D23" s="69">
        <f t="shared" si="1"/>
        <v>11.543513698536495</v>
      </c>
      <c r="E23" s="69">
        <f t="shared" si="1"/>
        <v>19.336276981019473</v>
      </c>
      <c r="F23" s="69">
        <f t="shared" si="1"/>
        <v>27.459879794742758</v>
      </c>
      <c r="G23" s="81">
        <f t="shared" si="2"/>
        <v>66.57519074392454</v>
      </c>
    </row>
    <row r="24" spans="1:7" ht="12.75">
      <c r="A24" s="70">
        <v>6</v>
      </c>
      <c r="B24" s="79">
        <f t="shared" si="0"/>
        <v>2.686206101958491</v>
      </c>
      <c r="C24" s="69">
        <f t="shared" si="1"/>
        <v>6.420148306566953</v>
      </c>
      <c r="D24" s="69">
        <f t="shared" si="1"/>
        <v>9.85869463288255</v>
      </c>
      <c r="E24" s="69">
        <f t="shared" si="1"/>
        <v>17.62867623822485</v>
      </c>
      <c r="F24" s="69">
        <f t="shared" si="1"/>
        <v>23.95398262771666</v>
      </c>
      <c r="G24" s="81">
        <f t="shared" si="2"/>
        <v>60.547707907349505</v>
      </c>
    </row>
    <row r="25" spans="1:7" ht="12.75">
      <c r="A25" s="70">
        <v>7</v>
      </c>
      <c r="B25" s="79">
        <f t="shared" si="0"/>
        <v>2.5334146037357437</v>
      </c>
      <c r="C25" s="69">
        <f t="shared" si="1"/>
        <v>7.448135068652356</v>
      </c>
      <c r="D25" s="69">
        <f t="shared" si="1"/>
        <v>12.734967488979768</v>
      </c>
      <c r="E25" s="69">
        <f t="shared" si="1"/>
        <v>17.480399857084656</v>
      </c>
      <c r="F25" s="69">
        <f t="shared" si="1"/>
        <v>25.640823582585362</v>
      </c>
      <c r="G25" s="81">
        <f t="shared" si="2"/>
        <v>65.8377406010379</v>
      </c>
    </row>
    <row r="26" spans="1:7" ht="12.75">
      <c r="A26" s="70">
        <v>8</v>
      </c>
      <c r="B26" s="79">
        <f t="shared" si="0"/>
        <v>2.6098461781423357</v>
      </c>
      <c r="C26" s="69">
        <f t="shared" si="1"/>
        <v>5.459972939351749</v>
      </c>
      <c r="D26" s="69">
        <f t="shared" si="1"/>
        <v>10.005866791823964</v>
      </c>
      <c r="E26" s="69">
        <f t="shared" si="1"/>
        <v>14.839203400451405</v>
      </c>
      <c r="F26" s="69">
        <f t="shared" si="1"/>
        <v>23.521866878681465</v>
      </c>
      <c r="G26" s="81">
        <f t="shared" si="2"/>
        <v>56.436756188450914</v>
      </c>
    </row>
    <row r="27" spans="1:7" ht="12.75">
      <c r="A27" s="70">
        <v>9</v>
      </c>
      <c r="B27" s="79">
        <f t="shared" si="0"/>
        <v>3.39434516299123</v>
      </c>
      <c r="C27" s="69">
        <f t="shared" si="1"/>
        <v>9.115218603533329</v>
      </c>
      <c r="D27" s="69">
        <f t="shared" si="1"/>
        <v>14.706331395309046</v>
      </c>
      <c r="E27" s="69">
        <f t="shared" si="1"/>
        <v>21.44686259523494</v>
      </c>
      <c r="F27" s="69">
        <f t="shared" si="1"/>
        <v>26.54872839324014</v>
      </c>
      <c r="G27" s="81">
        <f t="shared" si="2"/>
        <v>75.21148615030869</v>
      </c>
    </row>
    <row r="28" spans="1:7" ht="12.75">
      <c r="A28" s="82">
        <v>10</v>
      </c>
      <c r="B28" s="83">
        <f t="shared" si="0"/>
        <v>4.228612396039646</v>
      </c>
      <c r="C28" s="84">
        <f t="shared" si="1"/>
        <v>8.688844061376734</v>
      </c>
      <c r="D28" s="84">
        <f t="shared" si="1"/>
        <v>13.245873528730895</v>
      </c>
      <c r="E28" s="84">
        <f t="shared" si="1"/>
        <v>19.722490904453807</v>
      </c>
      <c r="F28" s="84">
        <f t="shared" si="1"/>
        <v>27.803961870474133</v>
      </c>
      <c r="G28" s="86">
        <f t="shared" si="2"/>
        <v>73.68978276107521</v>
      </c>
    </row>
    <row r="29" spans="1:7" ht="12.75">
      <c r="A29" s="87"/>
      <c r="B29" s="69"/>
      <c r="C29" s="69"/>
      <c r="D29" s="69"/>
      <c r="E29" s="69"/>
      <c r="F29" s="69"/>
      <c r="G29" s="69"/>
    </row>
    <row r="31" ht="12.75">
      <c r="A31" s="92" t="s">
        <v>31</v>
      </c>
    </row>
    <row r="34" spans="1:6" ht="12.75">
      <c r="A34" s="59" t="s">
        <v>30</v>
      </c>
      <c r="B34" s="60">
        <v>2</v>
      </c>
      <c r="C34" s="61">
        <v>1</v>
      </c>
      <c r="D34" s="61">
        <v>5</v>
      </c>
      <c r="E34" s="61">
        <v>3</v>
      </c>
      <c r="F34" s="62">
        <v>4</v>
      </c>
    </row>
    <row r="35" spans="1:6" ht="12.75">
      <c r="A35" s="64" t="s">
        <v>2</v>
      </c>
      <c r="B35" s="65">
        <f>INDEX($B$4:$F$4,B34)</f>
        <v>3.8907664673708497</v>
      </c>
      <c r="C35" s="66">
        <f>INDEX($B$4:$F$4,C34)</f>
        <v>2.98437020493179</v>
      </c>
      <c r="D35" s="66">
        <f>INDEX($B$4:$F$4,D34)</f>
        <v>7.279774435234057</v>
      </c>
      <c r="E35" s="66">
        <f>INDEX($B$4:$F$4,E34)</f>
        <v>5.122122295860609</v>
      </c>
      <c r="F35" s="67">
        <f>INDEX($B$4:$F$4,F34)</f>
        <v>6.195292378238284</v>
      </c>
    </row>
    <row r="36" spans="1:6" ht="12.75">
      <c r="A36" s="70" t="s">
        <v>0</v>
      </c>
      <c r="B36" s="71"/>
      <c r="C36" s="71"/>
      <c r="D36" s="71"/>
      <c r="E36" s="71"/>
      <c r="F36" s="71"/>
    </row>
    <row r="37" spans="1:6" ht="12.75">
      <c r="A37" s="70">
        <v>1</v>
      </c>
      <c r="B37" s="73">
        <f>INDEX($B$6:$F$15,$A37,B$34)</f>
        <v>4.0858423412730716</v>
      </c>
      <c r="C37" s="74">
        <f>INDEX($B$6:$F$15,$A37,C$34)</f>
        <v>3.710324693665587</v>
      </c>
      <c r="D37" s="74">
        <f>INDEX($B$6:$F$15,$A37,D$34)</f>
        <v>6.588543796032522</v>
      </c>
      <c r="E37" s="74">
        <f>INDEX($B$6:$F$15,$A37,E$34)</f>
        <v>3.15205901818722</v>
      </c>
      <c r="F37" s="75">
        <f>INDEX($B$6:$F$15,$A37,F$34)</f>
        <v>4.688574990570302</v>
      </c>
    </row>
    <row r="38" spans="1:6" ht="12.75">
      <c r="A38" s="70">
        <v>2</v>
      </c>
      <c r="B38" s="79">
        <f>INDEX($B$6:$F$15,$A38,B$34)</f>
        <v>2.197112380029912</v>
      </c>
      <c r="C38" s="69">
        <f>INDEX($B$6:$F$15,$A38,C$34)</f>
        <v>2.390065018520021</v>
      </c>
      <c r="D38" s="69">
        <f>INDEX($B$6:$F$15,$A38,D$34)</f>
        <v>7.69934924519783</v>
      </c>
      <c r="E38" s="69">
        <f>INDEX($B$6:$F$15,$A38,E$34)</f>
        <v>6.3949714268416455</v>
      </c>
      <c r="F38" s="80">
        <f>INDEX($B$6:$F$15,$A38,F$34)</f>
        <v>5.964805071323649</v>
      </c>
    </row>
    <row r="39" spans="1:6" ht="12.75">
      <c r="A39" s="70">
        <v>3</v>
      </c>
      <c r="B39" s="79">
        <f aca="true" t="shared" si="3" ref="B39:F46">INDEX($B$6:$F$15,$A39,B$34)</f>
        <v>4.263385730013862</v>
      </c>
      <c r="C39" s="69">
        <f t="shared" si="3"/>
        <v>4.317294085408027</v>
      </c>
      <c r="D39" s="69">
        <f t="shared" si="3"/>
        <v>8.468480828059413</v>
      </c>
      <c r="E39" s="69">
        <f t="shared" si="3"/>
        <v>6.232175511833397</v>
      </c>
      <c r="F39" s="80">
        <f t="shared" si="3"/>
        <v>5.615507773155361</v>
      </c>
    </row>
    <row r="40" spans="1:6" ht="12.75">
      <c r="A40" s="70">
        <v>4</v>
      </c>
      <c r="B40" s="79">
        <f t="shared" si="3"/>
        <v>4.1172311089049725</v>
      </c>
      <c r="C40" s="69">
        <f t="shared" si="3"/>
        <v>1.1379329624804146</v>
      </c>
      <c r="D40" s="69">
        <f t="shared" si="3"/>
        <v>5.566037312079417</v>
      </c>
      <c r="E40" s="69">
        <f t="shared" si="3"/>
        <v>5.878947868211628</v>
      </c>
      <c r="F40" s="80">
        <f t="shared" si="3"/>
        <v>7.325373507127114</v>
      </c>
    </row>
    <row r="41" spans="1:6" ht="12.75">
      <c r="A41" s="70">
        <v>5</v>
      </c>
      <c r="B41" s="79">
        <f t="shared" si="3"/>
        <v>2.5641985768729967</v>
      </c>
      <c r="C41" s="69">
        <f t="shared" si="3"/>
        <v>2.835660846376408</v>
      </c>
      <c r="D41" s="69">
        <f t="shared" si="3"/>
        <v>8.123602813723284</v>
      </c>
      <c r="E41" s="69">
        <f t="shared" si="3"/>
        <v>6.143654275287091</v>
      </c>
      <c r="F41" s="80">
        <f t="shared" si="3"/>
        <v>7.792763282482977</v>
      </c>
    </row>
    <row r="42" spans="1:6" ht="12.75">
      <c r="A42" s="70">
        <v>6</v>
      </c>
      <c r="B42" s="79">
        <f t="shared" si="3"/>
        <v>3.7339422046084625</v>
      </c>
      <c r="C42" s="69">
        <f t="shared" si="3"/>
        <v>2.686206101958491</v>
      </c>
      <c r="D42" s="69">
        <f t="shared" si="3"/>
        <v>6.325306389491811</v>
      </c>
      <c r="E42" s="69">
        <f t="shared" si="3"/>
        <v>3.4385463263155955</v>
      </c>
      <c r="F42" s="80">
        <f t="shared" si="3"/>
        <v>7.769981605342299</v>
      </c>
    </row>
    <row r="43" spans="1:6" ht="12.75">
      <c r="A43" s="70">
        <v>7</v>
      </c>
      <c r="B43" s="79">
        <f t="shared" si="3"/>
        <v>4.914720464916613</v>
      </c>
      <c r="C43" s="69">
        <f t="shared" si="3"/>
        <v>2.5334146037357437</v>
      </c>
      <c r="D43" s="69">
        <f t="shared" si="3"/>
        <v>8.160423725500706</v>
      </c>
      <c r="E43" s="69">
        <f t="shared" si="3"/>
        <v>5.2868324203274115</v>
      </c>
      <c r="F43" s="80">
        <f t="shared" si="3"/>
        <v>4.74543236810489</v>
      </c>
    </row>
    <row r="44" spans="1:6" ht="12.75">
      <c r="A44" s="70">
        <v>8</v>
      </c>
      <c r="B44" s="79">
        <f t="shared" si="3"/>
        <v>2.850126761209413</v>
      </c>
      <c r="C44" s="69">
        <f t="shared" si="3"/>
        <v>2.6098461781423357</v>
      </c>
      <c r="D44" s="69">
        <f t="shared" si="3"/>
        <v>8.682663478230058</v>
      </c>
      <c r="E44" s="69">
        <f t="shared" si="3"/>
        <v>4.545893852472215</v>
      </c>
      <c r="F44" s="80">
        <f t="shared" si="3"/>
        <v>4.833336608627441</v>
      </c>
    </row>
    <row r="45" spans="1:6" ht="12.75">
      <c r="A45" s="70">
        <v>9</v>
      </c>
      <c r="B45" s="79">
        <f t="shared" si="3"/>
        <v>5.7208734405421</v>
      </c>
      <c r="C45" s="69">
        <f t="shared" si="3"/>
        <v>3.39434516299123</v>
      </c>
      <c r="D45" s="69">
        <f t="shared" si="3"/>
        <v>5.101865798005201</v>
      </c>
      <c r="E45" s="69">
        <f t="shared" si="3"/>
        <v>5.591112791775719</v>
      </c>
      <c r="F45" s="80">
        <f t="shared" si="3"/>
        <v>6.7405311999258934</v>
      </c>
    </row>
    <row r="46" spans="1:6" ht="12.75">
      <c r="A46" s="82">
        <v>10</v>
      </c>
      <c r="B46" s="83">
        <f t="shared" si="3"/>
        <v>4.460231665337088</v>
      </c>
      <c r="C46" s="84">
        <f t="shared" si="3"/>
        <v>4.228612396039646</v>
      </c>
      <c r="D46" s="84">
        <f t="shared" si="3"/>
        <v>8.081470966020326</v>
      </c>
      <c r="E46" s="84">
        <f t="shared" si="3"/>
        <v>4.557029467354161</v>
      </c>
      <c r="F46" s="85">
        <f t="shared" si="3"/>
        <v>6.4766173757229115</v>
      </c>
    </row>
    <row r="48" spans="1:2" ht="12.75">
      <c r="A48" s="70" t="s">
        <v>0</v>
      </c>
      <c r="B48" s="55" t="s">
        <v>32</v>
      </c>
    </row>
    <row r="49" spans="1:6" ht="12.75">
      <c r="A49" s="70">
        <v>1</v>
      </c>
      <c r="B49" s="73">
        <f>B37</f>
        <v>4.0858423412730716</v>
      </c>
      <c r="C49" s="74">
        <f aca="true" t="shared" si="4" ref="C49:F58">B49+C37</f>
        <v>7.796167034938659</v>
      </c>
      <c r="D49" s="74">
        <f t="shared" si="4"/>
        <v>14.38471083097118</v>
      </c>
      <c r="E49" s="74">
        <f t="shared" si="4"/>
        <v>17.5367698491584</v>
      </c>
      <c r="F49" s="75">
        <f t="shared" si="4"/>
        <v>22.225344839728702</v>
      </c>
    </row>
    <row r="50" spans="1:6" ht="12.75">
      <c r="A50" s="70">
        <v>2</v>
      </c>
      <c r="B50" s="79">
        <f aca="true" t="shared" si="5" ref="B50:B58">B38</f>
        <v>2.197112380029912</v>
      </c>
      <c r="C50" s="69">
        <f t="shared" si="4"/>
        <v>4.587177398549933</v>
      </c>
      <c r="D50" s="69">
        <f t="shared" si="4"/>
        <v>12.286526643747763</v>
      </c>
      <c r="E50" s="69">
        <f t="shared" si="4"/>
        <v>18.68149807058941</v>
      </c>
      <c r="F50" s="80">
        <f t="shared" si="4"/>
        <v>24.64630314191306</v>
      </c>
    </row>
    <row r="51" spans="1:6" ht="12.75">
      <c r="A51" s="70">
        <v>3</v>
      </c>
      <c r="B51" s="79">
        <f t="shared" si="5"/>
        <v>4.263385730013862</v>
      </c>
      <c r="C51" s="69">
        <f t="shared" si="4"/>
        <v>8.580679815421888</v>
      </c>
      <c r="D51" s="69">
        <f t="shared" si="4"/>
        <v>17.0491606434813</v>
      </c>
      <c r="E51" s="69">
        <f t="shared" si="4"/>
        <v>23.281336155314698</v>
      </c>
      <c r="F51" s="80">
        <f t="shared" si="4"/>
        <v>28.89684392847006</v>
      </c>
    </row>
    <row r="52" spans="1:6" ht="12.75">
      <c r="A52" s="70">
        <v>4</v>
      </c>
      <c r="B52" s="79">
        <f t="shared" si="5"/>
        <v>4.1172311089049725</v>
      </c>
      <c r="C52" s="69">
        <f t="shared" si="4"/>
        <v>5.255164071385387</v>
      </c>
      <c r="D52" s="69">
        <f t="shared" si="4"/>
        <v>10.821201383464803</v>
      </c>
      <c r="E52" s="69">
        <f t="shared" si="4"/>
        <v>16.700149251676432</v>
      </c>
      <c r="F52" s="80">
        <f t="shared" si="4"/>
        <v>24.025522758803547</v>
      </c>
    </row>
    <row r="53" spans="1:6" ht="12.75">
      <c r="A53" s="70">
        <v>5</v>
      </c>
      <c r="B53" s="79">
        <f t="shared" si="5"/>
        <v>2.5641985768729967</v>
      </c>
      <c r="C53" s="69">
        <f t="shared" si="4"/>
        <v>5.399859423249405</v>
      </c>
      <c r="D53" s="69">
        <f t="shared" si="4"/>
        <v>13.523462236972689</v>
      </c>
      <c r="E53" s="69">
        <f t="shared" si="4"/>
        <v>19.66711651225978</v>
      </c>
      <c r="F53" s="80">
        <f t="shared" si="4"/>
        <v>27.459879794742758</v>
      </c>
    </row>
    <row r="54" spans="1:6" ht="12.75">
      <c r="A54" s="70">
        <v>6</v>
      </c>
      <c r="B54" s="79">
        <f t="shared" si="5"/>
        <v>3.7339422046084625</v>
      </c>
      <c r="C54" s="69">
        <f t="shared" si="4"/>
        <v>6.420148306566953</v>
      </c>
      <c r="D54" s="69">
        <f t="shared" si="4"/>
        <v>12.745454696058765</v>
      </c>
      <c r="E54" s="69">
        <f t="shared" si="4"/>
        <v>16.18400102237436</v>
      </c>
      <c r="F54" s="80">
        <f t="shared" si="4"/>
        <v>23.95398262771666</v>
      </c>
    </row>
    <row r="55" spans="1:6" ht="12.75">
      <c r="A55" s="70">
        <v>7</v>
      </c>
      <c r="B55" s="79">
        <f t="shared" si="5"/>
        <v>4.914720464916613</v>
      </c>
      <c r="C55" s="69">
        <f t="shared" si="4"/>
        <v>7.448135068652356</v>
      </c>
      <c r="D55" s="69">
        <f t="shared" si="4"/>
        <v>15.608558794153062</v>
      </c>
      <c r="E55" s="69">
        <f t="shared" si="4"/>
        <v>20.895391214480473</v>
      </c>
      <c r="F55" s="80">
        <f t="shared" si="4"/>
        <v>25.640823582585362</v>
      </c>
    </row>
    <row r="56" spans="1:6" ht="12.75">
      <c r="A56" s="70">
        <v>8</v>
      </c>
      <c r="B56" s="79">
        <f t="shared" si="5"/>
        <v>2.850126761209413</v>
      </c>
      <c r="C56" s="69">
        <f t="shared" si="4"/>
        <v>5.459972939351749</v>
      </c>
      <c r="D56" s="69">
        <f t="shared" si="4"/>
        <v>14.142636417581807</v>
      </c>
      <c r="E56" s="69">
        <f t="shared" si="4"/>
        <v>18.688530270054024</v>
      </c>
      <c r="F56" s="80">
        <f t="shared" si="4"/>
        <v>23.521866878681465</v>
      </c>
    </row>
    <row r="57" spans="1:6" ht="12.75">
      <c r="A57" s="70">
        <v>9</v>
      </c>
      <c r="B57" s="79">
        <f t="shared" si="5"/>
        <v>5.7208734405421</v>
      </c>
      <c r="C57" s="69">
        <f t="shared" si="4"/>
        <v>9.115218603533329</v>
      </c>
      <c r="D57" s="69">
        <f t="shared" si="4"/>
        <v>14.217084401538528</v>
      </c>
      <c r="E57" s="69">
        <f t="shared" si="4"/>
        <v>19.808197193314246</v>
      </c>
      <c r="F57" s="80">
        <f t="shared" si="4"/>
        <v>26.54872839324014</v>
      </c>
    </row>
    <row r="58" spans="1:6" ht="12.75">
      <c r="A58" s="82">
        <v>10</v>
      </c>
      <c r="B58" s="83">
        <f t="shared" si="5"/>
        <v>4.460231665337088</v>
      </c>
      <c r="C58" s="84">
        <f t="shared" si="4"/>
        <v>8.688844061376734</v>
      </c>
      <c r="D58" s="84">
        <f t="shared" si="4"/>
        <v>16.77031502739706</v>
      </c>
      <c r="E58" s="84">
        <f t="shared" si="4"/>
        <v>21.327344494751223</v>
      </c>
      <c r="F58" s="85">
        <f t="shared" si="4"/>
        <v>27.803961870474133</v>
      </c>
    </row>
    <row r="60" spans="1:7" ht="12.75">
      <c r="A60" s="94"/>
      <c r="B60" s="77" t="s">
        <v>33</v>
      </c>
      <c r="C60" s="77"/>
      <c r="D60" s="77"/>
      <c r="E60" s="77"/>
      <c r="F60" s="77"/>
      <c r="G60" s="78"/>
    </row>
    <row r="61" spans="1:7" ht="12.75">
      <c r="A61" s="115" t="s">
        <v>34</v>
      </c>
      <c r="B61" s="88">
        <v>5</v>
      </c>
      <c r="C61" s="89">
        <v>8</v>
      </c>
      <c r="D61" s="89">
        <v>12</v>
      </c>
      <c r="E61" s="89">
        <v>15</v>
      </c>
      <c r="F61" s="90">
        <v>20</v>
      </c>
      <c r="G61" s="72"/>
    </row>
    <row r="62" spans="1:7" ht="12.75">
      <c r="A62" s="70" t="s">
        <v>2</v>
      </c>
      <c r="B62" s="87"/>
      <c r="C62" s="87"/>
      <c r="D62" s="87"/>
      <c r="E62" s="87"/>
      <c r="F62" s="87"/>
      <c r="G62" s="93">
        <f>AVERAGE(G64:G73)</f>
        <v>5.545591384905324</v>
      </c>
    </row>
    <row r="63" spans="1:7" ht="12.75">
      <c r="A63" s="70" t="s">
        <v>0</v>
      </c>
      <c r="B63" s="71"/>
      <c r="C63" s="71"/>
      <c r="D63" s="71"/>
      <c r="E63" s="71"/>
      <c r="F63" s="71"/>
      <c r="G63" s="95" t="s">
        <v>15</v>
      </c>
    </row>
    <row r="64" spans="1:7" ht="12.75">
      <c r="A64" s="70">
        <v>1</v>
      </c>
      <c r="B64" s="69">
        <f>B49-B$61</f>
        <v>-0.9141576587269284</v>
      </c>
      <c r="C64" s="69">
        <f>C49-C$61</f>
        <v>-0.2038329650613413</v>
      </c>
      <c r="D64" s="69">
        <f>D49-D$61</f>
        <v>2.38471083097118</v>
      </c>
      <c r="E64" s="69">
        <f aca="true" t="shared" si="6" ref="B64:F73">E49-E$61</f>
        <v>2.5367698491584</v>
      </c>
      <c r="F64" s="69">
        <f t="shared" si="6"/>
        <v>2.2253448397287023</v>
      </c>
      <c r="G64" s="80">
        <f>MAX(B64:F64)</f>
        <v>2.5367698491584</v>
      </c>
    </row>
    <row r="65" spans="1:7" ht="12.75">
      <c r="A65" s="70">
        <v>2</v>
      </c>
      <c r="B65" s="69">
        <f t="shared" si="6"/>
        <v>-2.802887619970088</v>
      </c>
      <c r="C65" s="69">
        <f t="shared" si="6"/>
        <v>-3.412822601450067</v>
      </c>
      <c r="D65" s="69">
        <f t="shared" si="6"/>
        <v>0.28652664374776293</v>
      </c>
      <c r="E65" s="69">
        <f t="shared" si="6"/>
        <v>3.6814980705894094</v>
      </c>
      <c r="F65" s="69">
        <f t="shared" si="6"/>
        <v>4.646303141913059</v>
      </c>
      <c r="G65" s="80">
        <f aca="true" t="shared" si="7" ref="G65:G73">MAX(B65:F65)</f>
        <v>4.646303141913059</v>
      </c>
    </row>
    <row r="66" spans="1:7" ht="12.75">
      <c r="A66" s="70">
        <v>3</v>
      </c>
      <c r="B66" s="69">
        <f t="shared" si="6"/>
        <v>-0.7366142699861378</v>
      </c>
      <c r="C66" s="69">
        <f t="shared" si="6"/>
        <v>0.5806798154218882</v>
      </c>
      <c r="D66" s="69">
        <f t="shared" si="6"/>
        <v>5.049160643481301</v>
      </c>
      <c r="E66" s="69">
        <f t="shared" si="6"/>
        <v>8.281336155314698</v>
      </c>
      <c r="F66" s="69">
        <f t="shared" si="6"/>
        <v>8.896843928470059</v>
      </c>
      <c r="G66" s="80">
        <f t="shared" si="7"/>
        <v>8.896843928470059</v>
      </c>
    </row>
    <row r="67" spans="1:7" ht="12.75">
      <c r="A67" s="70">
        <v>4</v>
      </c>
      <c r="B67" s="69">
        <f t="shared" si="6"/>
        <v>-0.8827688910950275</v>
      </c>
      <c r="C67" s="69">
        <f t="shared" si="6"/>
        <v>-2.744835928614613</v>
      </c>
      <c r="D67" s="69">
        <f t="shared" si="6"/>
        <v>-1.1787986165351967</v>
      </c>
      <c r="E67" s="69">
        <f t="shared" si="6"/>
        <v>1.7001492516764323</v>
      </c>
      <c r="F67" s="69">
        <f t="shared" si="6"/>
        <v>4.025522758803547</v>
      </c>
      <c r="G67" s="80">
        <f t="shared" si="7"/>
        <v>4.025522758803547</v>
      </c>
    </row>
    <row r="68" spans="1:7" ht="12.75">
      <c r="A68" s="70">
        <v>5</v>
      </c>
      <c r="B68" s="69">
        <f t="shared" si="6"/>
        <v>-2.4358014231270033</v>
      </c>
      <c r="C68" s="69">
        <f t="shared" si="6"/>
        <v>-2.6001405767505954</v>
      </c>
      <c r="D68" s="69">
        <f t="shared" si="6"/>
        <v>1.523462236972689</v>
      </c>
      <c r="E68" s="69">
        <f t="shared" si="6"/>
        <v>4.667116512259781</v>
      </c>
      <c r="F68" s="69">
        <f t="shared" si="6"/>
        <v>7.459879794742758</v>
      </c>
      <c r="G68" s="80">
        <f t="shared" si="7"/>
        <v>7.459879794742758</v>
      </c>
    </row>
    <row r="69" spans="1:7" ht="12.75">
      <c r="A69" s="70">
        <v>6</v>
      </c>
      <c r="B69" s="69">
        <f t="shared" si="6"/>
        <v>-1.2660577953915375</v>
      </c>
      <c r="C69" s="69">
        <f t="shared" si="6"/>
        <v>-1.5798516934330467</v>
      </c>
      <c r="D69" s="69">
        <f t="shared" si="6"/>
        <v>0.7454546960587649</v>
      </c>
      <c r="E69" s="69">
        <f t="shared" si="6"/>
        <v>1.1840010223743604</v>
      </c>
      <c r="F69" s="69">
        <f t="shared" si="6"/>
        <v>3.953982627716659</v>
      </c>
      <c r="G69" s="80">
        <f t="shared" si="7"/>
        <v>3.953982627716659</v>
      </c>
    </row>
    <row r="70" spans="1:7" ht="12.75">
      <c r="A70" s="70">
        <v>7</v>
      </c>
      <c r="B70" s="69">
        <f t="shared" si="6"/>
        <v>-0.08527953508338726</v>
      </c>
      <c r="C70" s="69">
        <f t="shared" si="6"/>
        <v>-0.5518649313476436</v>
      </c>
      <c r="D70" s="69">
        <f t="shared" si="6"/>
        <v>3.608558794153062</v>
      </c>
      <c r="E70" s="69">
        <f t="shared" si="6"/>
        <v>5.8953912144804725</v>
      </c>
      <c r="F70" s="69">
        <f t="shared" si="6"/>
        <v>5.640823582585362</v>
      </c>
      <c r="G70" s="80">
        <f t="shared" si="7"/>
        <v>5.8953912144804725</v>
      </c>
    </row>
    <row r="71" spans="1:7" ht="12.75">
      <c r="A71" s="70">
        <v>8</v>
      </c>
      <c r="B71" s="69">
        <f t="shared" si="6"/>
        <v>-2.149873238790587</v>
      </c>
      <c r="C71" s="69">
        <f t="shared" si="6"/>
        <v>-2.540027060648251</v>
      </c>
      <c r="D71" s="69">
        <f t="shared" si="6"/>
        <v>2.142636417581807</v>
      </c>
      <c r="E71" s="69">
        <f t="shared" si="6"/>
        <v>3.6885302700540237</v>
      </c>
      <c r="F71" s="69">
        <f t="shared" si="6"/>
        <v>3.5218668786814646</v>
      </c>
      <c r="G71" s="80">
        <f t="shared" si="7"/>
        <v>3.6885302700540237</v>
      </c>
    </row>
    <row r="72" spans="1:7" ht="12.75">
      <c r="A72" s="70">
        <v>9</v>
      </c>
      <c r="B72" s="69">
        <f t="shared" si="6"/>
        <v>0.7208734405420998</v>
      </c>
      <c r="C72" s="69">
        <f t="shared" si="6"/>
        <v>1.1152186035333287</v>
      </c>
      <c r="D72" s="69">
        <f t="shared" si="6"/>
        <v>2.2170844015385285</v>
      </c>
      <c r="E72" s="69">
        <f t="shared" si="6"/>
        <v>4.808197193314246</v>
      </c>
      <c r="F72" s="69">
        <f t="shared" si="6"/>
        <v>6.54872839324014</v>
      </c>
      <c r="G72" s="80">
        <f t="shared" si="7"/>
        <v>6.54872839324014</v>
      </c>
    </row>
    <row r="73" spans="1:7" ht="12.75">
      <c r="A73" s="82">
        <v>10</v>
      </c>
      <c r="B73" s="84">
        <f t="shared" si="6"/>
        <v>-0.5397683346629121</v>
      </c>
      <c r="C73" s="84">
        <f t="shared" si="6"/>
        <v>0.6888440613767344</v>
      </c>
      <c r="D73" s="84">
        <f t="shared" si="6"/>
        <v>4.770315027397061</v>
      </c>
      <c r="E73" s="84">
        <f t="shared" si="6"/>
        <v>6.327344494751223</v>
      </c>
      <c r="F73" s="84">
        <f t="shared" si="6"/>
        <v>7.803961870474133</v>
      </c>
      <c r="G73" s="85">
        <f t="shared" si="7"/>
        <v>7.803961870474133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2" sqref="A2"/>
    </sheetView>
  </sheetViews>
  <sheetFormatPr defaultColWidth="9.140625" defaultRowHeight="12.75"/>
  <cols>
    <col min="1" max="1" width="9.140625" style="4" customWidth="1"/>
    <col min="2" max="2" width="10.8515625" style="1" customWidth="1"/>
    <col min="3" max="9" width="8.7109375" style="1" customWidth="1"/>
    <col min="10" max="16384" width="9.140625" style="1" customWidth="1"/>
  </cols>
  <sheetData>
    <row r="1" spans="1:4" ht="12.75">
      <c r="A1" s="34" t="s">
        <v>56</v>
      </c>
      <c r="C1" s="1" t="s">
        <v>57</v>
      </c>
      <c r="D1" s="1" t="s">
        <v>58</v>
      </c>
    </row>
    <row r="2" ht="12.75">
      <c r="A2" s="2"/>
    </row>
    <row r="3" ht="12.75">
      <c r="A3" s="34" t="s">
        <v>11</v>
      </c>
    </row>
    <row r="4" spans="1:8" ht="12.75">
      <c r="A4" s="5"/>
      <c r="B4" s="5" t="s">
        <v>6</v>
      </c>
      <c r="C4" s="116">
        <v>1</v>
      </c>
      <c r="D4" s="6">
        <v>2</v>
      </c>
      <c r="E4" s="6">
        <v>3</v>
      </c>
      <c r="F4" s="6">
        <v>4</v>
      </c>
      <c r="G4" s="7">
        <v>5</v>
      </c>
      <c r="H4" s="117" t="s">
        <v>59</v>
      </c>
    </row>
    <row r="5" spans="1:7" ht="12.75">
      <c r="A5" s="32" t="s">
        <v>0</v>
      </c>
      <c r="B5" s="17" t="s">
        <v>4</v>
      </c>
      <c r="C5" s="118">
        <v>8</v>
      </c>
      <c r="D5" s="49">
        <v>5</v>
      </c>
      <c r="E5" s="49">
        <v>15</v>
      </c>
      <c r="F5" s="49">
        <v>20</v>
      </c>
      <c r="G5" s="50">
        <v>12</v>
      </c>
    </row>
    <row r="6" spans="1:8" ht="12.75">
      <c r="A6" s="5" t="s">
        <v>7</v>
      </c>
      <c r="B6" s="18" t="s">
        <v>17</v>
      </c>
      <c r="C6" s="116">
        <v>2.6</v>
      </c>
      <c r="D6" s="6">
        <v>3.5</v>
      </c>
      <c r="E6" s="6">
        <v>3.8</v>
      </c>
      <c r="F6" s="6">
        <v>3.2</v>
      </c>
      <c r="G6" s="7">
        <v>6.4</v>
      </c>
      <c r="H6" s="1">
        <f>SUM(C6:G6)</f>
        <v>19.5</v>
      </c>
    </row>
    <row r="7" spans="1:8" ht="12.75">
      <c r="A7" s="32" t="s">
        <v>8</v>
      </c>
      <c r="B7" s="9"/>
      <c r="C7" s="119">
        <v>2.8</v>
      </c>
      <c r="D7" s="8">
        <v>3.9</v>
      </c>
      <c r="E7" s="8">
        <v>4.4</v>
      </c>
      <c r="F7" s="8">
        <v>5.5</v>
      </c>
      <c r="G7" s="46">
        <v>6.6</v>
      </c>
      <c r="H7" s="1">
        <f>SUM(C7:G7)</f>
        <v>23.200000000000003</v>
      </c>
    </row>
    <row r="8" spans="1:8" ht="12.75">
      <c r="A8" s="32" t="s">
        <v>10</v>
      </c>
      <c r="B8" s="9"/>
      <c r="C8" s="119">
        <v>3.2</v>
      </c>
      <c r="D8" s="8">
        <v>4.1</v>
      </c>
      <c r="E8" s="8">
        <v>5.6</v>
      </c>
      <c r="F8" s="8">
        <v>6.5</v>
      </c>
      <c r="G8" s="46">
        <v>7.4</v>
      </c>
      <c r="H8" s="1">
        <f>SUM(C8:G8)</f>
        <v>26.799999999999997</v>
      </c>
    </row>
    <row r="9" spans="1:8" ht="12.75">
      <c r="A9" s="33" t="s">
        <v>9</v>
      </c>
      <c r="B9" s="11"/>
      <c r="C9" s="119">
        <v>3.4</v>
      </c>
      <c r="D9" s="8">
        <v>4.5</v>
      </c>
      <c r="E9" s="8">
        <v>6.2</v>
      </c>
      <c r="F9" s="8">
        <v>8.8</v>
      </c>
      <c r="G9" s="46">
        <v>7.6</v>
      </c>
      <c r="H9" s="1">
        <f>SUM(C9:G9)</f>
        <v>30.5</v>
      </c>
    </row>
    <row r="10" spans="2:8" ht="12.75">
      <c r="B10" s="12" t="s">
        <v>5</v>
      </c>
      <c r="C10" s="123">
        <f>AVERAGE(C6:C9)</f>
        <v>3.0000000000000004</v>
      </c>
      <c r="D10" s="161">
        <f>AVERAGE(D6:D9)</f>
        <v>4</v>
      </c>
      <c r="E10" s="161">
        <f>AVERAGE(E6:E9)</f>
        <v>5</v>
      </c>
      <c r="F10" s="161">
        <f>AVERAGE(F6:F9)</f>
        <v>6</v>
      </c>
      <c r="G10" s="179">
        <f>AVERAGE(G6:G9)</f>
        <v>7</v>
      </c>
      <c r="H10" s="20" t="s">
        <v>60</v>
      </c>
    </row>
    <row r="11" spans="3:7" ht="12.75">
      <c r="C11" s="124"/>
      <c r="D11" s="3"/>
      <c r="E11" s="3"/>
      <c r="F11" s="3"/>
      <c r="G11" s="3"/>
    </row>
    <row r="12" spans="2:7" ht="12.75">
      <c r="B12" t="s">
        <v>61</v>
      </c>
      <c r="C12" s="124"/>
      <c r="D12" s="3"/>
      <c r="E12" s="3"/>
      <c r="F12" s="3"/>
      <c r="G12" s="3"/>
    </row>
    <row r="13" spans="2:7" ht="12.75">
      <c r="B13" s="125" t="s">
        <v>62</v>
      </c>
      <c r="C13" s="116">
        <v>2</v>
      </c>
      <c r="D13" s="6">
        <v>3</v>
      </c>
      <c r="E13" s="6">
        <v>4</v>
      </c>
      <c r="F13" s="6">
        <v>5</v>
      </c>
      <c r="G13" s="7">
        <v>1</v>
      </c>
    </row>
    <row r="14" spans="2:7" ht="12.75">
      <c r="B14" s="126" t="s">
        <v>63</v>
      </c>
      <c r="C14" s="120">
        <v>0.8</v>
      </c>
      <c r="D14" s="121">
        <v>0.4</v>
      </c>
      <c r="E14" s="121">
        <v>0.1</v>
      </c>
      <c r="F14" s="121">
        <v>0.2</v>
      </c>
      <c r="G14" s="122">
        <v>0.3</v>
      </c>
    </row>
    <row r="15" spans="3:7" ht="12.75">
      <c r="C15" s="124"/>
      <c r="D15" s="3"/>
      <c r="E15" s="3"/>
      <c r="F15" s="3"/>
      <c r="G15" s="3"/>
    </row>
    <row r="16" spans="2:3" ht="12.75">
      <c r="B16" s="1" t="s">
        <v>64</v>
      </c>
      <c r="C16" s="127"/>
    </row>
    <row r="17" spans="1:7" ht="12.75">
      <c r="A17" s="5" t="s">
        <v>7</v>
      </c>
      <c r="B17" s="36"/>
      <c r="C17" s="128">
        <f>MAX(0,$H6-C$5)</f>
        <v>11.5</v>
      </c>
      <c r="D17" s="36">
        <f aca="true" t="shared" si="0" ref="C17:G20">MAX(0,$H6-D$5)</f>
        <v>14.5</v>
      </c>
      <c r="E17" s="36">
        <f t="shared" si="0"/>
        <v>4.5</v>
      </c>
      <c r="F17" s="36">
        <f t="shared" si="0"/>
        <v>0</v>
      </c>
      <c r="G17" s="37">
        <f t="shared" si="0"/>
        <v>7.5</v>
      </c>
    </row>
    <row r="18" spans="1:7" ht="12.75">
      <c r="A18" s="32" t="s">
        <v>8</v>
      </c>
      <c r="B18" s="9"/>
      <c r="C18" s="129">
        <f t="shared" si="0"/>
        <v>15.200000000000003</v>
      </c>
      <c r="D18" s="9">
        <f t="shared" si="0"/>
        <v>18.200000000000003</v>
      </c>
      <c r="E18" s="9">
        <f t="shared" si="0"/>
        <v>8.200000000000003</v>
      </c>
      <c r="F18" s="9">
        <f t="shared" si="0"/>
        <v>3.200000000000003</v>
      </c>
      <c r="G18" s="38">
        <f t="shared" si="0"/>
        <v>11.200000000000003</v>
      </c>
    </row>
    <row r="19" spans="1:7" ht="12.75">
      <c r="A19" s="32" t="s">
        <v>10</v>
      </c>
      <c r="B19" s="9"/>
      <c r="C19" s="129">
        <f t="shared" si="0"/>
        <v>18.799999999999997</v>
      </c>
      <c r="D19" s="9">
        <f t="shared" si="0"/>
        <v>21.799999999999997</v>
      </c>
      <c r="E19" s="9">
        <f t="shared" si="0"/>
        <v>11.799999999999997</v>
      </c>
      <c r="F19" s="9">
        <f t="shared" si="0"/>
        <v>6.799999999999997</v>
      </c>
      <c r="G19" s="38">
        <f t="shared" si="0"/>
        <v>14.799999999999997</v>
      </c>
    </row>
    <row r="20" spans="1:7" ht="12.75">
      <c r="A20" s="33" t="s">
        <v>9</v>
      </c>
      <c r="B20" s="11"/>
      <c r="C20" s="130">
        <f t="shared" si="0"/>
        <v>22.5</v>
      </c>
      <c r="D20" s="11">
        <f t="shared" si="0"/>
        <v>25.5</v>
      </c>
      <c r="E20" s="11">
        <f t="shared" si="0"/>
        <v>15.5</v>
      </c>
      <c r="F20" s="11">
        <f t="shared" si="0"/>
        <v>10.5</v>
      </c>
      <c r="G20" s="131">
        <f t="shared" si="0"/>
        <v>18.5</v>
      </c>
    </row>
    <row r="21" ht="12.75">
      <c r="C21" s="127"/>
    </row>
    <row r="22" spans="2:15" ht="12.75">
      <c r="B22" s="1" t="s">
        <v>51</v>
      </c>
      <c r="C22" s="127"/>
      <c r="J22" s="52" t="str">
        <f aca="true" t="shared" si="1" ref="J22:O22">B4</f>
        <v>Job j</v>
      </c>
      <c r="K22" s="13">
        <f t="shared" si="1"/>
        <v>1</v>
      </c>
      <c r="L22" s="132">
        <f t="shared" si="1"/>
        <v>2</v>
      </c>
      <c r="M22" s="132">
        <f t="shared" si="1"/>
        <v>3</v>
      </c>
      <c r="N22" s="132">
        <f t="shared" si="1"/>
        <v>4</v>
      </c>
      <c r="O22" s="133">
        <f t="shared" si="1"/>
        <v>5</v>
      </c>
    </row>
    <row r="23" spans="1:15" ht="12.75">
      <c r="A23" s="5" t="s">
        <v>7</v>
      </c>
      <c r="B23" s="36"/>
      <c r="C23" s="134">
        <f aca="true" t="shared" si="2" ref="C23:G26">IF(C17&gt;0,1,0)*C$13+C$14*C17</f>
        <v>11.200000000000001</v>
      </c>
      <c r="D23" s="135">
        <f t="shared" si="2"/>
        <v>8.8</v>
      </c>
      <c r="E23" s="135">
        <f t="shared" si="2"/>
        <v>4.45</v>
      </c>
      <c r="F23" s="135">
        <f t="shared" si="2"/>
        <v>0</v>
      </c>
      <c r="G23" s="136">
        <f t="shared" si="2"/>
        <v>3.25</v>
      </c>
      <c r="H23"/>
      <c r="I23"/>
      <c r="J23" s="5" t="s">
        <v>7</v>
      </c>
      <c r="K23" s="137">
        <f>C23</f>
        <v>11.200000000000001</v>
      </c>
      <c r="L23" s="39">
        <f aca="true" t="shared" si="3" ref="L23:O27">D23</f>
        <v>8.8</v>
      </c>
      <c r="M23" s="39">
        <f t="shared" si="3"/>
        <v>4.45</v>
      </c>
      <c r="N23" s="39">
        <f t="shared" si="3"/>
        <v>0</v>
      </c>
      <c r="O23" s="40">
        <f t="shared" si="3"/>
        <v>3.25</v>
      </c>
    </row>
    <row r="24" spans="1:15" ht="12.75">
      <c r="A24" s="32" t="s">
        <v>8</v>
      </c>
      <c r="B24" s="9"/>
      <c r="C24" s="138">
        <f t="shared" si="2"/>
        <v>14.160000000000004</v>
      </c>
      <c r="D24" s="139">
        <f t="shared" si="2"/>
        <v>10.280000000000001</v>
      </c>
      <c r="E24" s="139">
        <f t="shared" si="2"/>
        <v>4.82</v>
      </c>
      <c r="F24" s="139">
        <f>IF(F18&gt;0,1,0)*F$13+F$14*F18</f>
        <v>5.640000000000001</v>
      </c>
      <c r="G24" s="140">
        <f t="shared" si="2"/>
        <v>4.360000000000001</v>
      </c>
      <c r="H24"/>
      <c r="I24"/>
      <c r="J24" s="32" t="s">
        <v>8</v>
      </c>
      <c r="K24" s="141">
        <f>C24</f>
        <v>14.160000000000004</v>
      </c>
      <c r="L24" s="142">
        <f t="shared" si="3"/>
        <v>10.280000000000001</v>
      </c>
      <c r="M24" s="142">
        <f t="shared" si="3"/>
        <v>4.82</v>
      </c>
      <c r="N24" s="142">
        <f t="shared" si="3"/>
        <v>5.640000000000001</v>
      </c>
      <c r="O24" s="143">
        <f t="shared" si="3"/>
        <v>4.360000000000001</v>
      </c>
    </row>
    <row r="25" spans="1:15" ht="12.75">
      <c r="A25" s="32" t="s">
        <v>10</v>
      </c>
      <c r="B25" s="9"/>
      <c r="C25" s="138">
        <f t="shared" si="2"/>
        <v>17.04</v>
      </c>
      <c r="D25" s="139">
        <f t="shared" si="2"/>
        <v>11.719999999999999</v>
      </c>
      <c r="E25" s="139">
        <f>IF(E19&gt;0,1,0)*E$13+E$14*E19</f>
        <v>5.18</v>
      </c>
      <c r="F25" s="139">
        <f>IF(F19&gt;0,1,0)*F$13+F$14*F19</f>
        <v>6.359999999999999</v>
      </c>
      <c r="G25" s="140">
        <f>IF(G19&gt;0,1,0)*G$13+G$14*G19</f>
        <v>5.439999999999999</v>
      </c>
      <c r="J25" s="32" t="s">
        <v>10</v>
      </c>
      <c r="K25" s="141">
        <f>C25</f>
        <v>17.04</v>
      </c>
      <c r="L25" s="142">
        <f t="shared" si="3"/>
        <v>11.719999999999999</v>
      </c>
      <c r="M25" s="142">
        <f t="shared" si="3"/>
        <v>5.18</v>
      </c>
      <c r="N25" s="142">
        <f t="shared" si="3"/>
        <v>6.359999999999999</v>
      </c>
      <c r="O25" s="143">
        <f t="shared" si="3"/>
        <v>5.439999999999999</v>
      </c>
    </row>
    <row r="26" spans="1:15" ht="12.75">
      <c r="A26" s="33" t="s">
        <v>9</v>
      </c>
      <c r="B26" s="11"/>
      <c r="C26" s="144">
        <f t="shared" si="2"/>
        <v>20</v>
      </c>
      <c r="D26" s="145">
        <f t="shared" si="2"/>
        <v>13.200000000000001</v>
      </c>
      <c r="E26" s="145">
        <f>IF(E20&gt;0,1,0)*E$13+E$14*E20</f>
        <v>5.55</v>
      </c>
      <c r="F26" s="145">
        <f>IF(F20&gt;0,1,0)*F$13+F$14*F20</f>
        <v>7.1</v>
      </c>
      <c r="G26" s="146">
        <f>IF(G20&gt;0,1,0)*G$13+G$14*G20</f>
        <v>6.55</v>
      </c>
      <c r="H26" s="4" t="s">
        <v>65</v>
      </c>
      <c r="J26" s="33" t="s">
        <v>9</v>
      </c>
      <c r="K26" s="147">
        <f>C26</f>
        <v>20</v>
      </c>
      <c r="L26" s="148">
        <f t="shared" si="3"/>
        <v>13.200000000000001</v>
      </c>
      <c r="M26" s="148">
        <f t="shared" si="3"/>
        <v>5.55</v>
      </c>
      <c r="N26" s="148">
        <f t="shared" si="3"/>
        <v>7.1</v>
      </c>
      <c r="O26" s="149">
        <f t="shared" si="3"/>
        <v>6.55</v>
      </c>
    </row>
    <row r="27" spans="2:15" ht="12.75">
      <c r="B27" s="1" t="s">
        <v>66</v>
      </c>
      <c r="C27" s="144">
        <f>AVERAGE(C23:C26)</f>
        <v>15.600000000000001</v>
      </c>
      <c r="D27" s="148">
        <f>AVERAGE(D23:D26)</f>
        <v>11</v>
      </c>
      <c r="E27" s="148">
        <f>AVERAGE(E23:E26)</f>
        <v>5</v>
      </c>
      <c r="F27" s="148">
        <f>AVERAGE(F23:F26)</f>
        <v>4.775</v>
      </c>
      <c r="G27" s="149">
        <f>AVERAGE(G23:G26)</f>
        <v>4.9</v>
      </c>
      <c r="H27" s="20">
        <f>MIN(C27:G27)</f>
        <v>4.775</v>
      </c>
      <c r="J27" s="10" t="s">
        <v>66</v>
      </c>
      <c r="K27" s="150">
        <f>C27</f>
        <v>15.600000000000001</v>
      </c>
      <c r="L27" s="151">
        <f t="shared" si="3"/>
        <v>11</v>
      </c>
      <c r="M27" s="151">
        <f t="shared" si="3"/>
        <v>5</v>
      </c>
      <c r="N27" s="151">
        <f t="shared" si="3"/>
        <v>4.775</v>
      </c>
      <c r="O27" s="152">
        <f t="shared" si="3"/>
        <v>4.9</v>
      </c>
    </row>
  </sheetData>
  <conditionalFormatting sqref="C27:G27">
    <cfRule type="cellIs" priority="1" dxfId="0" operator="equal" stopIfTrue="1">
      <formula>$H$27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2" sqref="A2"/>
    </sheetView>
  </sheetViews>
  <sheetFormatPr defaultColWidth="9.140625" defaultRowHeight="12.75"/>
  <cols>
    <col min="1" max="1" width="9.140625" style="4" customWidth="1"/>
    <col min="2" max="2" width="10.8515625" style="1" customWidth="1"/>
    <col min="3" max="9" width="8.7109375" style="1" customWidth="1"/>
    <col min="10" max="16384" width="9.140625" style="1" customWidth="1"/>
  </cols>
  <sheetData>
    <row r="1" spans="1:4" ht="12.75">
      <c r="A1" s="34" t="s">
        <v>56</v>
      </c>
      <c r="C1" s="1" t="s">
        <v>69</v>
      </c>
      <c r="D1" s="1" t="s">
        <v>67</v>
      </c>
    </row>
    <row r="2" ht="12.75">
      <c r="A2" s="2"/>
    </row>
    <row r="3" ht="12.75">
      <c r="A3" s="34" t="s">
        <v>11</v>
      </c>
    </row>
    <row r="4" spans="1:8" ht="12.75">
      <c r="A4" s="5"/>
      <c r="B4" s="5" t="s">
        <v>6</v>
      </c>
      <c r="C4" s="116">
        <v>1</v>
      </c>
      <c r="D4" s="6">
        <v>2</v>
      </c>
      <c r="E4" s="6">
        <v>3</v>
      </c>
      <c r="F4" s="6">
        <v>4</v>
      </c>
      <c r="G4" s="7">
        <v>5</v>
      </c>
      <c r="H4" s="117" t="s">
        <v>59</v>
      </c>
    </row>
    <row r="5" spans="1:7" ht="12.75">
      <c r="A5" s="32" t="s">
        <v>0</v>
      </c>
      <c r="B5" s="17" t="s">
        <v>4</v>
      </c>
      <c r="C5" s="118">
        <v>8</v>
      </c>
      <c r="D5" s="49">
        <v>5</v>
      </c>
      <c r="E5" s="153">
        <v>15</v>
      </c>
      <c r="F5" s="154">
        <v>20</v>
      </c>
      <c r="G5" s="50">
        <v>12</v>
      </c>
    </row>
    <row r="6" spans="1:8" ht="12.75">
      <c r="A6" s="5" t="s">
        <v>7</v>
      </c>
      <c r="B6" s="18" t="s">
        <v>17</v>
      </c>
      <c r="C6" s="116">
        <v>2.6</v>
      </c>
      <c r="D6" s="6">
        <v>3.5</v>
      </c>
      <c r="E6" s="155">
        <v>3.8</v>
      </c>
      <c r="F6" s="156">
        <v>3.2</v>
      </c>
      <c r="G6" s="7">
        <v>6.4</v>
      </c>
      <c r="H6" s="1">
        <f>SUM(C6,D6,E6,G6)</f>
        <v>16.299999999999997</v>
      </c>
    </row>
    <row r="7" spans="1:8" ht="12.75">
      <c r="A7" s="32" t="s">
        <v>8</v>
      </c>
      <c r="B7" s="9"/>
      <c r="C7" s="119">
        <v>2.8</v>
      </c>
      <c r="D7" s="8">
        <v>3.9</v>
      </c>
      <c r="E7" s="157">
        <v>4.4</v>
      </c>
      <c r="F7" s="158">
        <v>5.5</v>
      </c>
      <c r="G7" s="46">
        <v>6.6</v>
      </c>
      <c r="H7" s="1">
        <f>SUM(C7,D7,E7,G7)</f>
        <v>17.7</v>
      </c>
    </row>
    <row r="8" spans="1:8" ht="12.75">
      <c r="A8" s="32" t="s">
        <v>10</v>
      </c>
      <c r="B8" s="9"/>
      <c r="C8" s="119">
        <v>3.2</v>
      </c>
      <c r="D8" s="8">
        <v>4.1</v>
      </c>
      <c r="E8" s="157">
        <v>5.6</v>
      </c>
      <c r="F8" s="158">
        <v>6.5</v>
      </c>
      <c r="G8" s="46">
        <v>7.4</v>
      </c>
      <c r="H8" s="1">
        <f>SUM(C8,D8,E8,G8)</f>
        <v>20.299999999999997</v>
      </c>
    </row>
    <row r="9" spans="1:8" ht="12.75">
      <c r="A9" s="33" t="s">
        <v>9</v>
      </c>
      <c r="B9" s="11"/>
      <c r="C9" s="120">
        <v>3.4</v>
      </c>
      <c r="D9" s="121">
        <v>4.5</v>
      </c>
      <c r="E9" s="159">
        <v>6.2</v>
      </c>
      <c r="F9" s="160">
        <v>8.8</v>
      </c>
      <c r="G9" s="122">
        <v>7.6</v>
      </c>
      <c r="H9" s="1">
        <f>SUM(C9,D9,E9,G9)</f>
        <v>21.700000000000003</v>
      </c>
    </row>
    <row r="10" spans="2:8" ht="12.75">
      <c r="B10" s="12" t="s">
        <v>5</v>
      </c>
      <c r="C10" s="123">
        <f>AVERAGE(C6:C9)</f>
        <v>3.0000000000000004</v>
      </c>
      <c r="D10" s="161">
        <f>AVERAGE(D6:D9)</f>
        <v>4</v>
      </c>
      <c r="E10" s="161">
        <f>AVERAGE(E6:E9)</f>
        <v>5</v>
      </c>
      <c r="F10" s="160">
        <f>AVERAGE(F6:F9)</f>
        <v>6</v>
      </c>
      <c r="G10" s="179">
        <f>AVERAGE(G6:G9)</f>
        <v>7</v>
      </c>
      <c r="H10" s="20" t="s">
        <v>60</v>
      </c>
    </row>
    <row r="11" spans="3:7" ht="12.75">
      <c r="C11" s="124"/>
      <c r="D11" s="3"/>
      <c r="E11" s="124"/>
      <c r="F11" s="163"/>
      <c r="G11" s="3"/>
    </row>
    <row r="12" spans="2:7" ht="12.75">
      <c r="B12" t="s">
        <v>61</v>
      </c>
      <c r="C12" s="124"/>
      <c r="D12" s="3"/>
      <c r="E12" s="124"/>
      <c r="F12" s="163"/>
      <c r="G12" s="3"/>
    </row>
    <row r="13" spans="2:7" ht="12.75">
      <c r="B13" s="125" t="s">
        <v>62</v>
      </c>
      <c r="C13" s="116">
        <v>2</v>
      </c>
      <c r="D13" s="6">
        <v>3</v>
      </c>
      <c r="E13" s="155">
        <v>4</v>
      </c>
      <c r="F13" s="156">
        <v>5</v>
      </c>
      <c r="G13" s="7">
        <v>1</v>
      </c>
    </row>
    <row r="14" spans="2:7" ht="12.75">
      <c r="B14" s="126" t="s">
        <v>63</v>
      </c>
      <c r="C14" s="120">
        <v>0.8</v>
      </c>
      <c r="D14" s="121">
        <v>0.4</v>
      </c>
      <c r="E14" s="159">
        <v>0.1</v>
      </c>
      <c r="F14" s="160">
        <v>0.2</v>
      </c>
      <c r="G14" s="122">
        <v>0.3</v>
      </c>
    </row>
    <row r="15" spans="3:7" ht="12.75">
      <c r="C15" s="124"/>
      <c r="D15" s="3"/>
      <c r="E15" s="124"/>
      <c r="F15" s="163"/>
      <c r="G15" s="3"/>
    </row>
    <row r="16" spans="2:6" ht="12.75">
      <c r="B16" s="1" t="s">
        <v>64</v>
      </c>
      <c r="C16" s="127"/>
      <c r="E16" s="127"/>
      <c r="F16" s="164"/>
    </row>
    <row r="17" spans="1:7" ht="12.75">
      <c r="A17" s="5" t="s">
        <v>7</v>
      </c>
      <c r="B17" s="36"/>
      <c r="C17" s="128">
        <f>MAX(0,$H6-C$5)</f>
        <v>8.299999999999997</v>
      </c>
      <c r="D17" s="36">
        <f aca="true" t="shared" si="0" ref="C17:G20">MAX(0,$H6-D$5)</f>
        <v>11.299999999999997</v>
      </c>
      <c r="E17" s="165">
        <f t="shared" si="0"/>
        <v>1.2999999999999972</v>
      </c>
      <c r="F17" s="166">
        <f t="shared" si="0"/>
        <v>0</v>
      </c>
      <c r="G17" s="37">
        <f t="shared" si="0"/>
        <v>4.299999999999997</v>
      </c>
    </row>
    <row r="18" spans="1:7" ht="12.75">
      <c r="A18" s="32" t="s">
        <v>8</v>
      </c>
      <c r="B18" s="9"/>
      <c r="C18" s="129">
        <f t="shared" si="0"/>
        <v>9.7</v>
      </c>
      <c r="D18" s="9">
        <f t="shared" si="0"/>
        <v>12.7</v>
      </c>
      <c r="E18" s="167">
        <f t="shared" si="0"/>
        <v>2.6999999999999993</v>
      </c>
      <c r="F18" s="168">
        <f t="shared" si="0"/>
        <v>0</v>
      </c>
      <c r="G18" s="38">
        <f t="shared" si="0"/>
        <v>5.699999999999999</v>
      </c>
    </row>
    <row r="19" spans="1:7" ht="12.75">
      <c r="A19" s="32" t="s">
        <v>10</v>
      </c>
      <c r="B19" s="9"/>
      <c r="C19" s="129">
        <f t="shared" si="0"/>
        <v>12.299999999999997</v>
      </c>
      <c r="D19" s="9">
        <f t="shared" si="0"/>
        <v>15.299999999999997</v>
      </c>
      <c r="E19" s="167">
        <f t="shared" si="0"/>
        <v>5.299999999999997</v>
      </c>
      <c r="F19" s="168">
        <f t="shared" si="0"/>
        <v>0.29999999999999716</v>
      </c>
      <c r="G19" s="38">
        <f t="shared" si="0"/>
        <v>8.299999999999997</v>
      </c>
    </row>
    <row r="20" spans="1:7" ht="12.75">
      <c r="A20" s="33" t="s">
        <v>9</v>
      </c>
      <c r="B20" s="11"/>
      <c r="C20" s="130">
        <f t="shared" si="0"/>
        <v>13.700000000000003</v>
      </c>
      <c r="D20" s="11">
        <f t="shared" si="0"/>
        <v>16.700000000000003</v>
      </c>
      <c r="E20" s="169">
        <f t="shared" si="0"/>
        <v>6.700000000000003</v>
      </c>
      <c r="F20" s="170">
        <f t="shared" si="0"/>
        <v>1.7000000000000028</v>
      </c>
      <c r="G20" s="131">
        <f t="shared" si="0"/>
        <v>9.700000000000003</v>
      </c>
    </row>
    <row r="21" spans="3:6" ht="12.75">
      <c r="C21" s="127"/>
      <c r="E21" s="127"/>
      <c r="F21" s="164"/>
    </row>
    <row r="22" spans="2:15" ht="12.75">
      <c r="B22" s="1" t="s">
        <v>51</v>
      </c>
      <c r="C22" s="127"/>
      <c r="E22" s="127"/>
      <c r="F22" s="164"/>
      <c r="J22" s="52" t="str">
        <f aca="true" t="shared" si="1" ref="J22:O22">B4</f>
        <v>Job j</v>
      </c>
      <c r="K22" s="52">
        <f t="shared" si="1"/>
        <v>1</v>
      </c>
      <c r="L22" s="36">
        <f t="shared" si="1"/>
        <v>2</v>
      </c>
      <c r="M22" s="36">
        <f t="shared" si="1"/>
        <v>3</v>
      </c>
      <c r="N22" s="36">
        <f t="shared" si="1"/>
        <v>4</v>
      </c>
      <c r="O22" s="37">
        <f t="shared" si="1"/>
        <v>5</v>
      </c>
    </row>
    <row r="23" spans="1:15" ht="12.75">
      <c r="A23" s="5" t="s">
        <v>7</v>
      </c>
      <c r="B23" s="36"/>
      <c r="C23" s="134">
        <f aca="true" t="shared" si="2" ref="C23:G26">IF(C17&gt;0,1,0)*C$13+C$14*C17</f>
        <v>8.639999999999997</v>
      </c>
      <c r="D23" s="135">
        <f>IF(D17&gt;0,1,0)*D$13+D$14*D17</f>
        <v>7.519999999999999</v>
      </c>
      <c r="E23" s="171">
        <f t="shared" si="2"/>
        <v>4.13</v>
      </c>
      <c r="F23" s="172">
        <f t="shared" si="2"/>
        <v>0</v>
      </c>
      <c r="G23" s="136">
        <f t="shared" si="2"/>
        <v>2.289999999999999</v>
      </c>
      <c r="H23" s="173"/>
      <c r="I23"/>
      <c r="J23" s="5" t="s">
        <v>7</v>
      </c>
      <c r="K23" s="137">
        <f aca="true" t="shared" si="3" ref="K23:O27">C23</f>
        <v>8.639999999999997</v>
      </c>
      <c r="L23" s="39">
        <f t="shared" si="3"/>
        <v>7.519999999999999</v>
      </c>
      <c r="M23" s="39">
        <f t="shared" si="3"/>
        <v>4.13</v>
      </c>
      <c r="N23" s="174" t="s">
        <v>68</v>
      </c>
      <c r="O23" s="40">
        <f t="shared" si="3"/>
        <v>2.289999999999999</v>
      </c>
    </row>
    <row r="24" spans="1:15" ht="12.75">
      <c r="A24" s="32" t="s">
        <v>8</v>
      </c>
      <c r="B24" s="9"/>
      <c r="C24" s="138">
        <f t="shared" si="2"/>
        <v>9.76</v>
      </c>
      <c r="D24" s="139">
        <f t="shared" si="2"/>
        <v>8.08</v>
      </c>
      <c r="E24" s="175">
        <f t="shared" si="2"/>
        <v>4.27</v>
      </c>
      <c r="F24" s="176">
        <f>IF(F18&gt;0,1,0)*F$13+F$14*F18</f>
        <v>0</v>
      </c>
      <c r="G24" s="140">
        <f t="shared" si="2"/>
        <v>2.71</v>
      </c>
      <c r="H24" s="173"/>
      <c r="I24"/>
      <c r="J24" s="32" t="s">
        <v>8</v>
      </c>
      <c r="K24" s="141">
        <f t="shared" si="3"/>
        <v>9.76</v>
      </c>
      <c r="L24" s="142">
        <f t="shared" si="3"/>
        <v>8.08</v>
      </c>
      <c r="M24" s="142">
        <f t="shared" si="3"/>
        <v>4.27</v>
      </c>
      <c r="N24" s="28" t="s">
        <v>68</v>
      </c>
      <c r="O24" s="143">
        <f t="shared" si="3"/>
        <v>2.71</v>
      </c>
    </row>
    <row r="25" spans="1:15" ht="12.75">
      <c r="A25" s="32" t="s">
        <v>10</v>
      </c>
      <c r="B25" s="9"/>
      <c r="C25" s="138">
        <f t="shared" si="2"/>
        <v>11.839999999999998</v>
      </c>
      <c r="D25" s="139">
        <f t="shared" si="2"/>
        <v>9.12</v>
      </c>
      <c r="E25" s="175">
        <f t="shared" si="2"/>
        <v>4.529999999999999</v>
      </c>
      <c r="F25" s="176">
        <f t="shared" si="2"/>
        <v>5.06</v>
      </c>
      <c r="G25" s="140">
        <f t="shared" si="2"/>
        <v>3.489999999999999</v>
      </c>
      <c r="H25" s="20"/>
      <c r="J25" s="32" t="s">
        <v>10</v>
      </c>
      <c r="K25" s="141">
        <f t="shared" si="3"/>
        <v>11.839999999999998</v>
      </c>
      <c r="L25" s="142">
        <f t="shared" si="3"/>
        <v>9.12</v>
      </c>
      <c r="M25" s="142">
        <f t="shared" si="3"/>
        <v>4.529999999999999</v>
      </c>
      <c r="N25" s="28" t="s">
        <v>68</v>
      </c>
      <c r="O25" s="143">
        <f t="shared" si="3"/>
        <v>3.489999999999999</v>
      </c>
    </row>
    <row r="26" spans="1:15" ht="12.75">
      <c r="A26" s="33" t="s">
        <v>9</v>
      </c>
      <c r="B26" s="11"/>
      <c r="C26" s="144">
        <f t="shared" si="2"/>
        <v>12.960000000000003</v>
      </c>
      <c r="D26" s="145">
        <f t="shared" si="2"/>
        <v>9.680000000000001</v>
      </c>
      <c r="E26" s="177">
        <f t="shared" si="2"/>
        <v>4.67</v>
      </c>
      <c r="F26" s="178">
        <f t="shared" si="2"/>
        <v>5.340000000000001</v>
      </c>
      <c r="G26" s="146">
        <f t="shared" si="2"/>
        <v>3.9100000000000006</v>
      </c>
      <c r="H26" s="21" t="s">
        <v>65</v>
      </c>
      <c r="J26" s="33" t="s">
        <v>9</v>
      </c>
      <c r="K26" s="147">
        <f t="shared" si="3"/>
        <v>12.960000000000003</v>
      </c>
      <c r="L26" s="148">
        <f t="shared" si="3"/>
        <v>9.680000000000001</v>
      </c>
      <c r="M26" s="148">
        <f t="shared" si="3"/>
        <v>4.67</v>
      </c>
      <c r="N26" s="30" t="s">
        <v>68</v>
      </c>
      <c r="O26" s="149">
        <f t="shared" si="3"/>
        <v>3.9100000000000006</v>
      </c>
    </row>
    <row r="27" spans="2:15" ht="12.75">
      <c r="B27" s="1" t="s">
        <v>66</v>
      </c>
      <c r="C27" s="144">
        <f>AVERAGE(C23:C26)</f>
        <v>10.799999999999999</v>
      </c>
      <c r="D27" s="148">
        <f>AVERAGE(D23:D26)</f>
        <v>8.6</v>
      </c>
      <c r="E27" s="177">
        <f>AVERAGE(E23:E26)</f>
        <v>4.3999999999999995</v>
      </c>
      <c r="F27" s="178">
        <f>AVERAGE(F23:F26)</f>
        <v>2.6</v>
      </c>
      <c r="G27" s="149">
        <f>AVERAGE(G23:G26)</f>
        <v>3.0999999999999996</v>
      </c>
      <c r="H27" s="20">
        <f>MIN(C27,D27,E27,G27)</f>
        <v>3.0999999999999996</v>
      </c>
      <c r="J27" s="10" t="s">
        <v>66</v>
      </c>
      <c r="K27" s="150">
        <f t="shared" si="3"/>
        <v>10.799999999999999</v>
      </c>
      <c r="L27" s="151">
        <f t="shared" si="3"/>
        <v>8.6</v>
      </c>
      <c r="M27" s="151">
        <f t="shared" si="3"/>
        <v>4.3999999999999995</v>
      </c>
      <c r="N27" s="16" t="s">
        <v>68</v>
      </c>
      <c r="O27" s="152">
        <f t="shared" si="3"/>
        <v>3.0999999999999996</v>
      </c>
    </row>
  </sheetData>
  <conditionalFormatting sqref="C27:G27">
    <cfRule type="cellIs" priority="1" dxfId="0" operator="equal" stopIfTrue="1">
      <formula>$H$27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2" sqref="A2"/>
    </sheetView>
  </sheetViews>
  <sheetFormatPr defaultColWidth="9.140625" defaultRowHeight="12.75"/>
  <cols>
    <col min="1" max="1" width="9.140625" style="4" customWidth="1"/>
    <col min="2" max="2" width="10.8515625" style="1" customWidth="1"/>
    <col min="3" max="9" width="8.7109375" style="1" customWidth="1"/>
    <col min="10" max="16384" width="9.140625" style="1" customWidth="1"/>
  </cols>
  <sheetData>
    <row r="1" spans="1:4" ht="12.75">
      <c r="A1" s="34" t="s">
        <v>56</v>
      </c>
      <c r="C1" s="1" t="s">
        <v>71</v>
      </c>
      <c r="D1" s="1" t="s">
        <v>70</v>
      </c>
    </row>
    <row r="2" ht="12.75">
      <c r="A2" s="2"/>
    </row>
    <row r="3" ht="12.75">
      <c r="A3" s="34" t="s">
        <v>11</v>
      </c>
    </row>
    <row r="4" spans="1:8" ht="12.75">
      <c r="A4" s="5"/>
      <c r="B4" s="5" t="s">
        <v>6</v>
      </c>
      <c r="C4" s="116">
        <v>1</v>
      </c>
      <c r="D4" s="6">
        <v>2</v>
      </c>
      <c r="E4" s="6">
        <v>3</v>
      </c>
      <c r="F4" s="6">
        <v>4</v>
      </c>
      <c r="G4" s="7">
        <v>5</v>
      </c>
      <c r="H4" s="117" t="s">
        <v>59</v>
      </c>
    </row>
    <row r="5" spans="1:7" ht="12.75">
      <c r="A5" s="32" t="s">
        <v>0</v>
      </c>
      <c r="B5" s="17" t="s">
        <v>4</v>
      </c>
      <c r="C5" s="118">
        <v>8</v>
      </c>
      <c r="D5" s="153">
        <v>5</v>
      </c>
      <c r="E5" s="153">
        <v>15</v>
      </c>
      <c r="F5" s="154">
        <v>20</v>
      </c>
      <c r="G5" s="180">
        <v>12</v>
      </c>
    </row>
    <row r="6" spans="1:8" ht="12.75">
      <c r="A6" s="5" t="s">
        <v>7</v>
      </c>
      <c r="B6" s="18" t="s">
        <v>17</v>
      </c>
      <c r="C6" s="116">
        <v>2.6</v>
      </c>
      <c r="D6" s="155">
        <v>3.5</v>
      </c>
      <c r="E6" s="155">
        <v>3.8</v>
      </c>
      <c r="F6" s="156">
        <v>3.2</v>
      </c>
      <c r="G6" s="181">
        <v>6.4</v>
      </c>
      <c r="H6" s="1">
        <f>SUM(C6,D6,E6)</f>
        <v>9.899999999999999</v>
      </c>
    </row>
    <row r="7" spans="1:8" ht="12.75">
      <c r="A7" s="32" t="s">
        <v>8</v>
      </c>
      <c r="B7" s="9"/>
      <c r="C7" s="119">
        <v>2.8</v>
      </c>
      <c r="D7" s="157">
        <v>3.9</v>
      </c>
      <c r="E7" s="157">
        <v>4.4</v>
      </c>
      <c r="F7" s="158">
        <v>5.5</v>
      </c>
      <c r="G7" s="182">
        <v>6.6</v>
      </c>
      <c r="H7" s="1">
        <f>SUM(C7,D7,E7)</f>
        <v>11.1</v>
      </c>
    </row>
    <row r="8" spans="1:8" ht="12.75">
      <c r="A8" s="32" t="s">
        <v>10</v>
      </c>
      <c r="B8" s="9"/>
      <c r="C8" s="119">
        <v>3.2</v>
      </c>
      <c r="D8" s="157">
        <v>4.1</v>
      </c>
      <c r="E8" s="157">
        <v>5.6</v>
      </c>
      <c r="F8" s="158">
        <v>6.5</v>
      </c>
      <c r="G8" s="182">
        <v>7.4</v>
      </c>
      <c r="H8" s="1">
        <f>SUM(C8,D8,E8)</f>
        <v>12.899999999999999</v>
      </c>
    </row>
    <row r="9" spans="1:8" ht="12.75">
      <c r="A9" s="33" t="s">
        <v>9</v>
      </c>
      <c r="B9" s="11"/>
      <c r="C9" s="120">
        <v>3.4</v>
      </c>
      <c r="D9" s="159">
        <v>4.5</v>
      </c>
      <c r="E9" s="159">
        <v>6.2</v>
      </c>
      <c r="F9" s="160">
        <v>8.8</v>
      </c>
      <c r="G9" s="183">
        <v>7.6</v>
      </c>
      <c r="H9" s="1">
        <f>SUM(C9,D9,E9)</f>
        <v>14.100000000000001</v>
      </c>
    </row>
    <row r="10" spans="2:8" ht="12.75">
      <c r="B10" s="12" t="s">
        <v>5</v>
      </c>
      <c r="C10" s="123">
        <v>3</v>
      </c>
      <c r="D10" s="161">
        <v>4</v>
      </c>
      <c r="E10" s="161">
        <v>5</v>
      </c>
      <c r="F10" s="162">
        <v>6</v>
      </c>
      <c r="G10" s="184">
        <v>7</v>
      </c>
      <c r="H10" s="20" t="s">
        <v>60</v>
      </c>
    </row>
    <row r="11" spans="3:7" ht="12.75">
      <c r="C11" s="124"/>
      <c r="D11" s="124"/>
      <c r="E11" s="124"/>
      <c r="F11" s="163"/>
      <c r="G11" s="163"/>
    </row>
    <row r="12" spans="2:7" ht="12.75">
      <c r="B12" t="s">
        <v>61</v>
      </c>
      <c r="C12" s="124"/>
      <c r="D12" s="124"/>
      <c r="E12" s="124"/>
      <c r="F12" s="163"/>
      <c r="G12" s="163"/>
    </row>
    <row r="13" spans="2:7" ht="12.75">
      <c r="B13" s="125" t="s">
        <v>62</v>
      </c>
      <c r="C13" s="116">
        <v>2</v>
      </c>
      <c r="D13" s="155">
        <v>3</v>
      </c>
      <c r="E13" s="155">
        <v>4</v>
      </c>
      <c r="F13" s="156">
        <v>5</v>
      </c>
      <c r="G13" s="181">
        <v>1</v>
      </c>
    </row>
    <row r="14" spans="2:7" ht="12.75">
      <c r="B14" s="126" t="s">
        <v>63</v>
      </c>
      <c r="C14" s="120">
        <v>0.8</v>
      </c>
      <c r="D14" s="159">
        <v>0.4</v>
      </c>
      <c r="E14" s="159">
        <v>0.1</v>
      </c>
      <c r="F14" s="160">
        <v>0.2</v>
      </c>
      <c r="G14" s="183">
        <v>0.3</v>
      </c>
    </row>
    <row r="15" spans="3:7" ht="12.75">
      <c r="C15" s="124"/>
      <c r="D15" s="124"/>
      <c r="E15" s="124"/>
      <c r="F15" s="163"/>
      <c r="G15" s="163"/>
    </row>
    <row r="16" spans="2:7" ht="12.75">
      <c r="B16" s="1" t="s">
        <v>64</v>
      </c>
      <c r="C16" s="127"/>
      <c r="D16" s="127"/>
      <c r="E16" s="127"/>
      <c r="F16" s="164"/>
      <c r="G16" s="164"/>
    </row>
    <row r="17" spans="1:7" ht="12.75">
      <c r="A17" s="5" t="s">
        <v>7</v>
      </c>
      <c r="B17" s="36"/>
      <c r="C17" s="128">
        <f aca="true" t="shared" si="0" ref="C17:G20">MAX(0,$H6-C$5)</f>
        <v>1.8999999999999986</v>
      </c>
      <c r="D17" s="165">
        <f t="shared" si="0"/>
        <v>4.899999999999999</v>
      </c>
      <c r="E17" s="165">
        <f t="shared" si="0"/>
        <v>0</v>
      </c>
      <c r="F17" s="166">
        <f t="shared" si="0"/>
        <v>0</v>
      </c>
      <c r="G17" s="185">
        <f t="shared" si="0"/>
        <v>0</v>
      </c>
    </row>
    <row r="18" spans="1:7" ht="12.75">
      <c r="A18" s="32" t="s">
        <v>8</v>
      </c>
      <c r="B18" s="9"/>
      <c r="C18" s="129">
        <f t="shared" si="0"/>
        <v>3.0999999999999996</v>
      </c>
      <c r="D18" s="167">
        <f t="shared" si="0"/>
        <v>6.1</v>
      </c>
      <c r="E18" s="167">
        <f t="shared" si="0"/>
        <v>0</v>
      </c>
      <c r="F18" s="168">
        <f t="shared" si="0"/>
        <v>0</v>
      </c>
      <c r="G18" s="186">
        <f t="shared" si="0"/>
        <v>0</v>
      </c>
    </row>
    <row r="19" spans="1:7" ht="12.75">
      <c r="A19" s="32" t="s">
        <v>10</v>
      </c>
      <c r="B19" s="9"/>
      <c r="C19" s="129">
        <f t="shared" si="0"/>
        <v>4.899999999999999</v>
      </c>
      <c r="D19" s="167">
        <f t="shared" si="0"/>
        <v>7.899999999999999</v>
      </c>
      <c r="E19" s="167">
        <f t="shared" si="0"/>
        <v>0</v>
      </c>
      <c r="F19" s="168">
        <f t="shared" si="0"/>
        <v>0</v>
      </c>
      <c r="G19" s="186">
        <f t="shared" si="0"/>
        <v>0.8999999999999986</v>
      </c>
    </row>
    <row r="20" spans="1:7" ht="12.75">
      <c r="A20" s="33" t="s">
        <v>9</v>
      </c>
      <c r="B20" s="11"/>
      <c r="C20" s="130">
        <f t="shared" si="0"/>
        <v>6.100000000000001</v>
      </c>
      <c r="D20" s="169">
        <f t="shared" si="0"/>
        <v>9.100000000000001</v>
      </c>
      <c r="E20" s="169">
        <f t="shared" si="0"/>
        <v>0</v>
      </c>
      <c r="F20" s="170">
        <f t="shared" si="0"/>
        <v>0</v>
      </c>
      <c r="G20" s="187">
        <f t="shared" si="0"/>
        <v>2.1000000000000014</v>
      </c>
    </row>
    <row r="21" spans="3:7" ht="12.75">
      <c r="C21" s="127"/>
      <c r="D21" s="127"/>
      <c r="E21" s="127"/>
      <c r="F21" s="164"/>
      <c r="G21" s="164"/>
    </row>
    <row r="22" spans="2:15" ht="12.75">
      <c r="B22" s="1" t="s">
        <v>51</v>
      </c>
      <c r="C22" s="127"/>
      <c r="D22" s="127"/>
      <c r="E22" s="127"/>
      <c r="F22" s="164"/>
      <c r="G22" s="164"/>
      <c r="J22" s="188" t="str">
        <f aca="true" t="shared" si="1" ref="J22:O22">B4</f>
        <v>Job j</v>
      </c>
      <c r="K22" s="13">
        <f t="shared" si="1"/>
        <v>1</v>
      </c>
      <c r="L22" s="132">
        <f t="shared" si="1"/>
        <v>2</v>
      </c>
      <c r="M22" s="132">
        <f t="shared" si="1"/>
        <v>3</v>
      </c>
      <c r="N22" s="132">
        <f t="shared" si="1"/>
        <v>4</v>
      </c>
      <c r="O22" s="133">
        <f t="shared" si="1"/>
        <v>5</v>
      </c>
    </row>
    <row r="23" spans="1:15" ht="12.75">
      <c r="A23" s="5" t="s">
        <v>7</v>
      </c>
      <c r="B23" s="36"/>
      <c r="C23" s="134">
        <f aca="true" t="shared" si="2" ref="C23:G26">IF(C17&gt;0,1,0)*C$13+C$14*C17</f>
        <v>3.5199999999999987</v>
      </c>
      <c r="D23" s="171">
        <f t="shared" si="2"/>
        <v>4.959999999999999</v>
      </c>
      <c r="E23" s="171">
        <f t="shared" si="2"/>
        <v>0</v>
      </c>
      <c r="F23" s="172">
        <f t="shared" si="2"/>
        <v>0</v>
      </c>
      <c r="G23" s="189">
        <f t="shared" si="2"/>
        <v>0</v>
      </c>
      <c r="H23" s="173"/>
      <c r="I23"/>
      <c r="J23" s="190" t="s">
        <v>7</v>
      </c>
      <c r="K23" s="137">
        <f aca="true" t="shared" si="3" ref="K23:M27">C23</f>
        <v>3.5199999999999987</v>
      </c>
      <c r="L23" s="39">
        <f t="shared" si="3"/>
        <v>4.959999999999999</v>
      </c>
      <c r="M23" s="39">
        <f t="shared" si="3"/>
        <v>0</v>
      </c>
      <c r="N23" s="174" t="s">
        <v>68</v>
      </c>
      <c r="O23" s="191" t="s">
        <v>68</v>
      </c>
    </row>
    <row r="24" spans="1:15" ht="12.75">
      <c r="A24" s="32" t="s">
        <v>8</v>
      </c>
      <c r="B24" s="9"/>
      <c r="C24" s="138">
        <f t="shared" si="2"/>
        <v>4.48</v>
      </c>
      <c r="D24" s="175">
        <f t="shared" si="2"/>
        <v>5.4399999999999995</v>
      </c>
      <c r="E24" s="175">
        <f t="shared" si="2"/>
        <v>0</v>
      </c>
      <c r="F24" s="176">
        <f t="shared" si="2"/>
        <v>0</v>
      </c>
      <c r="G24" s="192">
        <f t="shared" si="2"/>
        <v>0</v>
      </c>
      <c r="H24" s="173"/>
      <c r="I24"/>
      <c r="J24" s="193" t="s">
        <v>8</v>
      </c>
      <c r="K24" s="141">
        <f t="shared" si="3"/>
        <v>4.48</v>
      </c>
      <c r="L24" s="142">
        <f t="shared" si="3"/>
        <v>5.4399999999999995</v>
      </c>
      <c r="M24" s="142">
        <f t="shared" si="3"/>
        <v>0</v>
      </c>
      <c r="N24" s="28" t="s">
        <v>68</v>
      </c>
      <c r="O24" s="29" t="s">
        <v>68</v>
      </c>
    </row>
    <row r="25" spans="1:15" ht="12.75">
      <c r="A25" s="32" t="s">
        <v>10</v>
      </c>
      <c r="B25" s="9"/>
      <c r="C25" s="138">
        <f t="shared" si="2"/>
        <v>5.919999999999999</v>
      </c>
      <c r="D25" s="175">
        <f t="shared" si="2"/>
        <v>6.16</v>
      </c>
      <c r="E25" s="175">
        <f t="shared" si="2"/>
        <v>0</v>
      </c>
      <c r="F25" s="176">
        <f t="shared" si="2"/>
        <v>0</v>
      </c>
      <c r="G25" s="192">
        <f t="shared" si="2"/>
        <v>1.2699999999999996</v>
      </c>
      <c r="H25" s="20"/>
      <c r="J25" s="193" t="s">
        <v>10</v>
      </c>
      <c r="K25" s="141">
        <f t="shared" si="3"/>
        <v>5.919999999999999</v>
      </c>
      <c r="L25" s="142">
        <f t="shared" si="3"/>
        <v>6.16</v>
      </c>
      <c r="M25" s="142">
        <f t="shared" si="3"/>
        <v>0</v>
      </c>
      <c r="N25" s="28" t="s">
        <v>68</v>
      </c>
      <c r="O25" s="29" t="s">
        <v>68</v>
      </c>
    </row>
    <row r="26" spans="1:15" ht="12.75">
      <c r="A26" s="33" t="s">
        <v>9</v>
      </c>
      <c r="B26" s="11"/>
      <c r="C26" s="144">
        <f t="shared" si="2"/>
        <v>6.880000000000002</v>
      </c>
      <c r="D26" s="177">
        <f t="shared" si="2"/>
        <v>6.640000000000001</v>
      </c>
      <c r="E26" s="177">
        <f t="shared" si="2"/>
        <v>0</v>
      </c>
      <c r="F26" s="178">
        <f t="shared" si="2"/>
        <v>0</v>
      </c>
      <c r="G26" s="194">
        <f t="shared" si="2"/>
        <v>1.6300000000000003</v>
      </c>
      <c r="H26" s="21" t="s">
        <v>65</v>
      </c>
      <c r="J26" s="195" t="s">
        <v>9</v>
      </c>
      <c r="K26" s="147">
        <f t="shared" si="3"/>
        <v>6.880000000000002</v>
      </c>
      <c r="L26" s="148">
        <f t="shared" si="3"/>
        <v>6.640000000000001</v>
      </c>
      <c r="M26" s="148">
        <f t="shared" si="3"/>
        <v>0</v>
      </c>
      <c r="N26" s="30" t="s">
        <v>68</v>
      </c>
      <c r="O26" s="31" t="s">
        <v>68</v>
      </c>
    </row>
    <row r="27" spans="2:15" ht="12.75">
      <c r="B27" s="1" t="s">
        <v>66</v>
      </c>
      <c r="C27" s="144">
        <f>AVERAGE(C23:C26)</f>
        <v>5.2</v>
      </c>
      <c r="D27" s="177">
        <f>AVERAGE(D23:D26)</f>
        <v>5.8</v>
      </c>
      <c r="E27" s="177">
        <f>AVERAGE(E23:E26)</f>
        <v>0</v>
      </c>
      <c r="F27" s="178">
        <f>AVERAGE(F23:F26)</f>
        <v>0</v>
      </c>
      <c r="G27" s="194">
        <f>AVERAGE(G23:G26)</f>
        <v>0.725</v>
      </c>
      <c r="H27" s="20">
        <f>MIN(C27,D27,E27)</f>
        <v>0</v>
      </c>
      <c r="J27" s="196" t="s">
        <v>66</v>
      </c>
      <c r="K27" s="150">
        <f t="shared" si="3"/>
        <v>5.2</v>
      </c>
      <c r="L27" s="151">
        <f t="shared" si="3"/>
        <v>5.8</v>
      </c>
      <c r="M27" s="151">
        <f t="shared" si="3"/>
        <v>0</v>
      </c>
      <c r="N27" s="16" t="s">
        <v>68</v>
      </c>
      <c r="O27" s="19" t="s">
        <v>68</v>
      </c>
    </row>
  </sheetData>
  <conditionalFormatting sqref="C27:G27">
    <cfRule type="cellIs" priority="1" dxfId="0" operator="equal" stopIfTrue="1">
      <formula>$H$27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2" sqref="A2"/>
    </sheetView>
  </sheetViews>
  <sheetFormatPr defaultColWidth="9.140625" defaultRowHeight="12.75"/>
  <cols>
    <col min="1" max="1" width="9.140625" style="4" customWidth="1"/>
    <col min="2" max="2" width="10.8515625" style="1" customWidth="1"/>
    <col min="3" max="9" width="8.7109375" style="1" customWidth="1"/>
    <col min="10" max="16384" width="9.140625" style="1" customWidth="1"/>
  </cols>
  <sheetData>
    <row r="1" spans="1:4" ht="12.75">
      <c r="A1" s="34" t="s">
        <v>56</v>
      </c>
      <c r="C1" s="1" t="s">
        <v>73</v>
      </c>
      <c r="D1" s="1" t="s">
        <v>72</v>
      </c>
    </row>
    <row r="2" ht="12.75">
      <c r="A2" s="2"/>
    </row>
    <row r="3" ht="12.75">
      <c r="A3" s="34" t="s">
        <v>11</v>
      </c>
    </row>
    <row r="4" spans="1:8" ht="12.75">
      <c r="A4" s="5"/>
      <c r="B4" s="5" t="s">
        <v>6</v>
      </c>
      <c r="C4" s="116">
        <v>1</v>
      </c>
      <c r="D4" s="6">
        <v>2</v>
      </c>
      <c r="E4" s="6">
        <v>3</v>
      </c>
      <c r="F4" s="6">
        <v>4</v>
      </c>
      <c r="G4" s="7">
        <v>5</v>
      </c>
      <c r="H4" s="117" t="s">
        <v>59</v>
      </c>
    </row>
    <row r="5" spans="1:7" ht="12.75">
      <c r="A5" s="32" t="s">
        <v>0</v>
      </c>
      <c r="B5" s="17" t="s">
        <v>4</v>
      </c>
      <c r="C5" s="118">
        <v>8</v>
      </c>
      <c r="D5" s="153">
        <v>5</v>
      </c>
      <c r="E5" s="154">
        <v>15</v>
      </c>
      <c r="F5" s="154">
        <v>20</v>
      </c>
      <c r="G5" s="180">
        <v>12</v>
      </c>
    </row>
    <row r="6" spans="1:8" ht="12.75">
      <c r="A6" s="5" t="s">
        <v>7</v>
      </c>
      <c r="B6" s="18" t="s">
        <v>17</v>
      </c>
      <c r="C6" s="116">
        <v>2.6</v>
      </c>
      <c r="D6" s="155">
        <v>3.5</v>
      </c>
      <c r="E6" s="156">
        <v>3.8</v>
      </c>
      <c r="F6" s="156">
        <v>3.2</v>
      </c>
      <c r="G6" s="181">
        <v>6.4</v>
      </c>
      <c r="H6" s="1">
        <f>SUM(C6,D6)</f>
        <v>6.1</v>
      </c>
    </row>
    <row r="7" spans="1:8" ht="12.75">
      <c r="A7" s="32" t="s">
        <v>8</v>
      </c>
      <c r="B7" s="9"/>
      <c r="C7" s="119">
        <v>2.8</v>
      </c>
      <c r="D7" s="157">
        <v>3.9</v>
      </c>
      <c r="E7" s="158">
        <v>4.4</v>
      </c>
      <c r="F7" s="158">
        <v>5.5</v>
      </c>
      <c r="G7" s="182">
        <v>6.6</v>
      </c>
      <c r="H7" s="1">
        <f>SUM(C7,D7)</f>
        <v>6.699999999999999</v>
      </c>
    </row>
    <row r="8" spans="1:8" ht="12.75">
      <c r="A8" s="32" t="s">
        <v>10</v>
      </c>
      <c r="B8" s="9"/>
      <c r="C8" s="119">
        <v>3.2</v>
      </c>
      <c r="D8" s="157">
        <v>4.1</v>
      </c>
      <c r="E8" s="158">
        <v>5.6</v>
      </c>
      <c r="F8" s="158">
        <v>6.5</v>
      </c>
      <c r="G8" s="182">
        <v>7.4</v>
      </c>
      <c r="H8" s="1">
        <f>SUM(C8,D8)</f>
        <v>7.3</v>
      </c>
    </row>
    <row r="9" spans="1:8" ht="12.75">
      <c r="A9" s="33" t="s">
        <v>9</v>
      </c>
      <c r="B9" s="11"/>
      <c r="C9" s="120">
        <v>3.4</v>
      </c>
      <c r="D9" s="159">
        <v>4.5</v>
      </c>
      <c r="E9" s="160">
        <v>6.2</v>
      </c>
      <c r="F9" s="160">
        <v>8.8</v>
      </c>
      <c r="G9" s="183">
        <v>7.6</v>
      </c>
      <c r="H9" s="1">
        <f>SUM(C9,D9)</f>
        <v>7.9</v>
      </c>
    </row>
    <row r="10" spans="2:8" ht="12.75">
      <c r="B10" s="12" t="s">
        <v>5</v>
      </c>
      <c r="C10" s="123">
        <v>3</v>
      </c>
      <c r="D10" s="161">
        <v>4</v>
      </c>
      <c r="E10" s="162">
        <v>5</v>
      </c>
      <c r="F10" s="162">
        <v>6</v>
      </c>
      <c r="G10" s="184">
        <v>7</v>
      </c>
      <c r="H10" s="20" t="s">
        <v>60</v>
      </c>
    </row>
    <row r="11" spans="3:7" ht="12.75">
      <c r="C11" s="124"/>
      <c r="D11" s="124"/>
      <c r="E11" s="163"/>
      <c r="F11" s="163"/>
      <c r="G11" s="163"/>
    </row>
    <row r="12" spans="2:7" ht="12.75">
      <c r="B12" t="s">
        <v>61</v>
      </c>
      <c r="C12" s="124"/>
      <c r="D12" s="124"/>
      <c r="E12" s="163"/>
      <c r="F12" s="163"/>
      <c r="G12" s="163"/>
    </row>
    <row r="13" spans="2:7" ht="12.75">
      <c r="B13" s="125" t="s">
        <v>62</v>
      </c>
      <c r="C13" s="116">
        <v>2</v>
      </c>
      <c r="D13" s="155">
        <v>3</v>
      </c>
      <c r="E13" s="156">
        <v>4</v>
      </c>
      <c r="F13" s="156">
        <v>5</v>
      </c>
      <c r="G13" s="181">
        <v>1</v>
      </c>
    </row>
    <row r="14" spans="2:7" ht="12.75">
      <c r="B14" s="126" t="s">
        <v>63</v>
      </c>
      <c r="C14" s="120">
        <v>0.8</v>
      </c>
      <c r="D14" s="159">
        <v>0.4</v>
      </c>
      <c r="E14" s="160">
        <v>0.1</v>
      </c>
      <c r="F14" s="160">
        <v>0.2</v>
      </c>
      <c r="G14" s="183">
        <v>0.3</v>
      </c>
    </row>
    <row r="15" spans="3:7" ht="12.75">
      <c r="C15" s="124"/>
      <c r="D15" s="124"/>
      <c r="E15" s="163"/>
      <c r="F15" s="163"/>
      <c r="G15" s="163"/>
    </row>
    <row r="16" spans="2:7" ht="12.75">
      <c r="B16" s="1" t="s">
        <v>64</v>
      </c>
      <c r="C16" s="127"/>
      <c r="D16" s="127"/>
      <c r="E16" s="164"/>
      <c r="F16" s="164"/>
      <c r="G16" s="164"/>
    </row>
    <row r="17" spans="1:7" ht="12.75">
      <c r="A17" s="5" t="s">
        <v>7</v>
      </c>
      <c r="B17" s="36"/>
      <c r="C17" s="128">
        <f aca="true" t="shared" si="0" ref="C17:G20">MAX(0,$H6-C$5)</f>
        <v>0</v>
      </c>
      <c r="D17" s="165">
        <f t="shared" si="0"/>
        <v>1.0999999999999996</v>
      </c>
      <c r="E17" s="166">
        <f t="shared" si="0"/>
        <v>0</v>
      </c>
      <c r="F17" s="166">
        <f t="shared" si="0"/>
        <v>0</v>
      </c>
      <c r="G17" s="185">
        <f t="shared" si="0"/>
        <v>0</v>
      </c>
    </row>
    <row r="18" spans="1:7" ht="12.75">
      <c r="A18" s="32" t="s">
        <v>8</v>
      </c>
      <c r="B18" s="9"/>
      <c r="C18" s="129">
        <f t="shared" si="0"/>
        <v>0</v>
      </c>
      <c r="D18" s="167">
        <f t="shared" si="0"/>
        <v>1.6999999999999993</v>
      </c>
      <c r="E18" s="168">
        <f t="shared" si="0"/>
        <v>0</v>
      </c>
      <c r="F18" s="168">
        <f t="shared" si="0"/>
        <v>0</v>
      </c>
      <c r="G18" s="186">
        <f t="shared" si="0"/>
        <v>0</v>
      </c>
    </row>
    <row r="19" spans="1:7" ht="12.75">
      <c r="A19" s="32" t="s">
        <v>10</v>
      </c>
      <c r="B19" s="9"/>
      <c r="C19" s="129">
        <f t="shared" si="0"/>
        <v>0</v>
      </c>
      <c r="D19" s="167">
        <f t="shared" si="0"/>
        <v>2.3</v>
      </c>
      <c r="E19" s="168">
        <f t="shared" si="0"/>
        <v>0</v>
      </c>
      <c r="F19" s="168">
        <f t="shared" si="0"/>
        <v>0</v>
      </c>
      <c r="G19" s="186">
        <f t="shared" si="0"/>
        <v>0</v>
      </c>
    </row>
    <row r="20" spans="1:7" ht="12.75">
      <c r="A20" s="33" t="s">
        <v>9</v>
      </c>
      <c r="B20" s="11"/>
      <c r="C20" s="130">
        <f t="shared" si="0"/>
        <v>0</v>
      </c>
      <c r="D20" s="169">
        <f t="shared" si="0"/>
        <v>2.9000000000000004</v>
      </c>
      <c r="E20" s="170">
        <f t="shared" si="0"/>
        <v>0</v>
      </c>
      <c r="F20" s="170">
        <f t="shared" si="0"/>
        <v>0</v>
      </c>
      <c r="G20" s="187">
        <f t="shared" si="0"/>
        <v>0</v>
      </c>
    </row>
    <row r="21" spans="3:7" ht="12.75">
      <c r="C21" s="127"/>
      <c r="D21" s="127"/>
      <c r="E21" s="164"/>
      <c r="F21" s="164"/>
      <c r="G21" s="164"/>
    </row>
    <row r="22" spans="2:15" ht="12.75">
      <c r="B22" s="1" t="s">
        <v>51</v>
      </c>
      <c r="C22" s="127"/>
      <c r="D22" s="127"/>
      <c r="E22" s="164"/>
      <c r="F22" s="164"/>
      <c r="G22" s="164"/>
      <c r="J22" s="188" t="str">
        <f aca="true" t="shared" si="1" ref="J22:O22">B4</f>
        <v>Job j</v>
      </c>
      <c r="K22" s="36">
        <f t="shared" si="1"/>
        <v>1</v>
      </c>
      <c r="L22" s="36">
        <f t="shared" si="1"/>
        <v>2</v>
      </c>
      <c r="M22" s="36">
        <f t="shared" si="1"/>
        <v>3</v>
      </c>
      <c r="N22" s="36">
        <f t="shared" si="1"/>
        <v>4</v>
      </c>
      <c r="O22" s="37">
        <f t="shared" si="1"/>
        <v>5</v>
      </c>
    </row>
    <row r="23" spans="1:15" ht="12.75">
      <c r="A23" s="5" t="s">
        <v>7</v>
      </c>
      <c r="B23" s="36"/>
      <c r="C23" s="134">
        <f aca="true" t="shared" si="2" ref="C23:G26">IF(C17&gt;0,1,0)*C$13+C$14*C17</f>
        <v>0</v>
      </c>
      <c r="D23" s="171">
        <f t="shared" si="2"/>
        <v>3.44</v>
      </c>
      <c r="E23" s="172">
        <f t="shared" si="2"/>
        <v>0</v>
      </c>
      <c r="F23" s="172">
        <f t="shared" si="2"/>
        <v>0</v>
      </c>
      <c r="G23" s="189">
        <f t="shared" si="2"/>
        <v>0</v>
      </c>
      <c r="H23" s="173"/>
      <c r="I23"/>
      <c r="J23" s="190" t="s">
        <v>7</v>
      </c>
      <c r="K23" s="39">
        <f aca="true" t="shared" si="3" ref="K23:L27">C23</f>
        <v>0</v>
      </c>
      <c r="L23" s="39">
        <f t="shared" si="3"/>
        <v>3.44</v>
      </c>
      <c r="M23" s="174" t="s">
        <v>68</v>
      </c>
      <c r="N23" s="174" t="s">
        <v>68</v>
      </c>
      <c r="O23" s="191" t="s">
        <v>68</v>
      </c>
    </row>
    <row r="24" spans="1:15" ht="12.75">
      <c r="A24" s="32" t="s">
        <v>8</v>
      </c>
      <c r="B24" s="9"/>
      <c r="C24" s="138">
        <f t="shared" si="2"/>
        <v>0</v>
      </c>
      <c r="D24" s="175">
        <f t="shared" si="2"/>
        <v>3.6799999999999997</v>
      </c>
      <c r="E24" s="176">
        <f t="shared" si="2"/>
        <v>0</v>
      </c>
      <c r="F24" s="176">
        <f t="shared" si="2"/>
        <v>0</v>
      </c>
      <c r="G24" s="192">
        <f t="shared" si="2"/>
        <v>0</v>
      </c>
      <c r="H24" s="173"/>
      <c r="I24"/>
      <c r="J24" s="193" t="s">
        <v>8</v>
      </c>
      <c r="K24" s="142">
        <f t="shared" si="3"/>
        <v>0</v>
      </c>
      <c r="L24" s="142">
        <f t="shared" si="3"/>
        <v>3.6799999999999997</v>
      </c>
      <c r="M24" s="28" t="s">
        <v>68</v>
      </c>
      <c r="N24" s="28" t="s">
        <v>68</v>
      </c>
      <c r="O24" s="29" t="s">
        <v>68</v>
      </c>
    </row>
    <row r="25" spans="1:15" ht="12.75">
      <c r="A25" s="32" t="s">
        <v>10</v>
      </c>
      <c r="B25" s="9"/>
      <c r="C25" s="138">
        <f t="shared" si="2"/>
        <v>0</v>
      </c>
      <c r="D25" s="175">
        <f t="shared" si="2"/>
        <v>3.92</v>
      </c>
      <c r="E25" s="176">
        <f t="shared" si="2"/>
        <v>0</v>
      </c>
      <c r="F25" s="176">
        <f t="shared" si="2"/>
        <v>0</v>
      </c>
      <c r="G25" s="192">
        <f t="shared" si="2"/>
        <v>0</v>
      </c>
      <c r="H25" s="20"/>
      <c r="J25" s="193" t="s">
        <v>10</v>
      </c>
      <c r="K25" s="142">
        <f t="shared" si="3"/>
        <v>0</v>
      </c>
      <c r="L25" s="142">
        <f t="shared" si="3"/>
        <v>3.92</v>
      </c>
      <c r="M25" s="28" t="s">
        <v>68</v>
      </c>
      <c r="N25" s="28" t="s">
        <v>68</v>
      </c>
      <c r="O25" s="29" t="s">
        <v>68</v>
      </c>
    </row>
    <row r="26" spans="1:15" ht="12.75">
      <c r="A26" s="33" t="s">
        <v>9</v>
      </c>
      <c r="B26" s="11"/>
      <c r="C26" s="144">
        <f t="shared" si="2"/>
        <v>0</v>
      </c>
      <c r="D26" s="177">
        <f t="shared" si="2"/>
        <v>4.16</v>
      </c>
      <c r="E26" s="178">
        <f t="shared" si="2"/>
        <v>0</v>
      </c>
      <c r="F26" s="178">
        <f t="shared" si="2"/>
        <v>0</v>
      </c>
      <c r="G26" s="194">
        <f t="shared" si="2"/>
        <v>0</v>
      </c>
      <c r="H26" s="21" t="s">
        <v>65</v>
      </c>
      <c r="J26" s="195" t="s">
        <v>9</v>
      </c>
      <c r="K26" s="142">
        <f t="shared" si="3"/>
        <v>0</v>
      </c>
      <c r="L26" s="142">
        <f t="shared" si="3"/>
        <v>4.16</v>
      </c>
      <c r="M26" s="28" t="s">
        <v>68</v>
      </c>
      <c r="N26" s="28" t="s">
        <v>68</v>
      </c>
      <c r="O26" s="29" t="s">
        <v>68</v>
      </c>
    </row>
    <row r="27" spans="2:15" ht="12.75">
      <c r="B27" s="1" t="s">
        <v>66</v>
      </c>
      <c r="C27" s="144">
        <f>AVERAGE(C23:C26)</f>
        <v>0</v>
      </c>
      <c r="D27" s="177">
        <f>AVERAGE(D23:D26)</f>
        <v>3.8</v>
      </c>
      <c r="E27" s="178">
        <f>AVERAGE(E23:E26)</f>
        <v>0</v>
      </c>
      <c r="F27" s="178">
        <f>AVERAGE(F23:F26)</f>
        <v>0</v>
      </c>
      <c r="G27" s="194">
        <f>AVERAGE(G23:G26)</f>
        <v>0</v>
      </c>
      <c r="H27" s="20">
        <f>MIN(C27,D27)</f>
        <v>0</v>
      </c>
      <c r="J27" s="196" t="s">
        <v>66</v>
      </c>
      <c r="K27" s="151">
        <f t="shared" si="3"/>
        <v>0</v>
      </c>
      <c r="L27" s="151">
        <f t="shared" si="3"/>
        <v>3.8</v>
      </c>
      <c r="M27" s="16" t="s">
        <v>68</v>
      </c>
      <c r="N27" s="16" t="s">
        <v>68</v>
      </c>
      <c r="O27" s="19" t="s">
        <v>68</v>
      </c>
    </row>
  </sheetData>
  <conditionalFormatting sqref="C27:G27">
    <cfRule type="cellIs" priority="1" dxfId="0" operator="equal" stopIfTrue="1">
      <formula>$H$27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2" sqref="A2"/>
    </sheetView>
  </sheetViews>
  <sheetFormatPr defaultColWidth="9.140625" defaultRowHeight="12.75"/>
  <cols>
    <col min="1" max="1" width="9.140625" style="4" customWidth="1"/>
    <col min="2" max="2" width="10.8515625" style="1" customWidth="1"/>
    <col min="3" max="9" width="8.7109375" style="1" customWidth="1"/>
    <col min="10" max="16384" width="9.140625" style="1" customWidth="1"/>
  </cols>
  <sheetData>
    <row r="1" spans="1:4" ht="12.75">
      <c r="A1" s="34" t="s">
        <v>56</v>
      </c>
      <c r="C1" s="1" t="s">
        <v>75</v>
      </c>
      <c r="D1" s="1" t="s">
        <v>74</v>
      </c>
    </row>
    <row r="2" ht="12.75">
      <c r="A2" s="2"/>
    </row>
    <row r="3" ht="12.75">
      <c r="A3" s="34" t="s">
        <v>11</v>
      </c>
    </row>
    <row r="4" spans="1:8" ht="12.75">
      <c r="A4" s="5"/>
      <c r="B4" s="5" t="s">
        <v>6</v>
      </c>
      <c r="C4" s="116">
        <v>1</v>
      </c>
      <c r="D4" s="6">
        <v>2</v>
      </c>
      <c r="E4" s="6">
        <v>3</v>
      </c>
      <c r="F4" s="6">
        <v>4</v>
      </c>
      <c r="G4" s="7">
        <v>5</v>
      </c>
      <c r="H4" s="117" t="s">
        <v>59</v>
      </c>
    </row>
    <row r="5" spans="1:7" ht="12.75">
      <c r="A5" s="32" t="s">
        <v>0</v>
      </c>
      <c r="B5" s="17" t="s">
        <v>4</v>
      </c>
      <c r="C5" s="197">
        <v>8</v>
      </c>
      <c r="D5" s="153">
        <v>5</v>
      </c>
      <c r="E5" s="154">
        <v>15</v>
      </c>
      <c r="F5" s="154">
        <v>20</v>
      </c>
      <c r="G5" s="180">
        <v>12</v>
      </c>
    </row>
    <row r="6" spans="1:8" ht="12.75">
      <c r="A6" s="5" t="s">
        <v>7</v>
      </c>
      <c r="B6" s="18" t="s">
        <v>17</v>
      </c>
      <c r="C6" s="198">
        <v>2.6</v>
      </c>
      <c r="D6" s="155">
        <v>3.5</v>
      </c>
      <c r="E6" s="156">
        <v>3.8</v>
      </c>
      <c r="F6" s="156">
        <v>3.2</v>
      </c>
      <c r="G6" s="181">
        <v>6.4</v>
      </c>
      <c r="H6" s="1">
        <f>SUM(D6)</f>
        <v>3.5</v>
      </c>
    </row>
    <row r="7" spans="1:8" ht="12.75">
      <c r="A7" s="32" t="s">
        <v>8</v>
      </c>
      <c r="B7" s="9"/>
      <c r="C7" s="199">
        <v>2.8</v>
      </c>
      <c r="D7" s="157">
        <v>3.9</v>
      </c>
      <c r="E7" s="158">
        <v>4.4</v>
      </c>
      <c r="F7" s="158">
        <v>5.5</v>
      </c>
      <c r="G7" s="182">
        <v>6.6</v>
      </c>
      <c r="H7" s="1">
        <f>SUM(D7)</f>
        <v>3.9</v>
      </c>
    </row>
    <row r="8" spans="1:8" ht="12.75">
      <c r="A8" s="32" t="s">
        <v>10</v>
      </c>
      <c r="B8" s="9"/>
      <c r="C8" s="199">
        <v>3.2</v>
      </c>
      <c r="D8" s="157">
        <v>4.1</v>
      </c>
      <c r="E8" s="158">
        <v>5.6</v>
      </c>
      <c r="F8" s="158">
        <v>6.5</v>
      </c>
      <c r="G8" s="182">
        <v>7.4</v>
      </c>
      <c r="H8" s="1">
        <f>SUM(D8)</f>
        <v>4.1</v>
      </c>
    </row>
    <row r="9" spans="1:8" ht="12.75">
      <c r="A9" s="33" t="s">
        <v>9</v>
      </c>
      <c r="B9" s="11"/>
      <c r="C9" s="200">
        <v>3.4</v>
      </c>
      <c r="D9" s="159">
        <v>4.5</v>
      </c>
      <c r="E9" s="160">
        <v>6.2</v>
      </c>
      <c r="F9" s="160">
        <v>8.8</v>
      </c>
      <c r="G9" s="183">
        <v>7.6</v>
      </c>
      <c r="H9" s="1">
        <f>SUM(D9)</f>
        <v>4.5</v>
      </c>
    </row>
    <row r="10" spans="2:8" ht="12.75">
      <c r="B10" s="12" t="s">
        <v>5</v>
      </c>
      <c r="C10" s="201">
        <v>3</v>
      </c>
      <c r="D10" s="161">
        <v>4</v>
      </c>
      <c r="E10" s="162">
        <v>5</v>
      </c>
      <c r="F10" s="162">
        <v>6</v>
      </c>
      <c r="G10" s="184">
        <v>7</v>
      </c>
      <c r="H10" s="20" t="s">
        <v>60</v>
      </c>
    </row>
    <row r="11" spans="3:7" ht="12.75">
      <c r="C11" s="163"/>
      <c r="D11" s="124"/>
      <c r="E11" s="163"/>
      <c r="F11" s="163"/>
      <c r="G11" s="163"/>
    </row>
    <row r="12" spans="2:7" ht="12.75">
      <c r="B12" t="s">
        <v>61</v>
      </c>
      <c r="C12" s="163"/>
      <c r="D12" s="124"/>
      <c r="E12" s="163"/>
      <c r="F12" s="163"/>
      <c r="G12" s="163"/>
    </row>
    <row r="13" spans="2:7" ht="12.75">
      <c r="B13" s="125" t="s">
        <v>62</v>
      </c>
      <c r="C13" s="198">
        <v>2</v>
      </c>
      <c r="D13" s="155">
        <v>3</v>
      </c>
      <c r="E13" s="156">
        <v>4</v>
      </c>
      <c r="F13" s="156">
        <v>5</v>
      </c>
      <c r="G13" s="181">
        <v>1</v>
      </c>
    </row>
    <row r="14" spans="2:7" ht="12.75">
      <c r="B14" s="126" t="s">
        <v>63</v>
      </c>
      <c r="C14" s="200">
        <v>0.8</v>
      </c>
      <c r="D14" s="159">
        <v>0.4</v>
      </c>
      <c r="E14" s="160">
        <v>0.1</v>
      </c>
      <c r="F14" s="160">
        <v>0.2</v>
      </c>
      <c r="G14" s="183">
        <v>0.3</v>
      </c>
    </row>
    <row r="15" spans="3:7" ht="12.75">
      <c r="C15" s="163"/>
      <c r="D15" s="124"/>
      <c r="E15" s="163"/>
      <c r="F15" s="163"/>
      <c r="G15" s="163"/>
    </row>
    <row r="16" spans="2:7" ht="12.75">
      <c r="B16" s="1" t="s">
        <v>64</v>
      </c>
      <c r="C16" s="164"/>
      <c r="D16" s="127"/>
      <c r="E16" s="164"/>
      <c r="F16" s="164"/>
      <c r="G16" s="164"/>
    </row>
    <row r="17" spans="1:7" ht="12.75">
      <c r="A17" s="5" t="s">
        <v>7</v>
      </c>
      <c r="B17" s="36"/>
      <c r="C17" s="202">
        <f aca="true" t="shared" si="0" ref="C17:G20">MAX(0,$H6-C$5)</f>
        <v>0</v>
      </c>
      <c r="D17" s="165">
        <f t="shared" si="0"/>
        <v>0</v>
      </c>
      <c r="E17" s="166">
        <f t="shared" si="0"/>
        <v>0</v>
      </c>
      <c r="F17" s="166">
        <f t="shared" si="0"/>
        <v>0</v>
      </c>
      <c r="G17" s="185">
        <f t="shared" si="0"/>
        <v>0</v>
      </c>
    </row>
    <row r="18" spans="1:7" ht="12.75">
      <c r="A18" s="32" t="s">
        <v>8</v>
      </c>
      <c r="B18" s="9"/>
      <c r="C18" s="203">
        <f t="shared" si="0"/>
        <v>0</v>
      </c>
      <c r="D18" s="167">
        <f t="shared" si="0"/>
        <v>0</v>
      </c>
      <c r="E18" s="168">
        <f t="shared" si="0"/>
        <v>0</v>
      </c>
      <c r="F18" s="168">
        <f t="shared" si="0"/>
        <v>0</v>
      </c>
      <c r="G18" s="186">
        <f t="shared" si="0"/>
        <v>0</v>
      </c>
    </row>
    <row r="19" spans="1:7" ht="12.75">
      <c r="A19" s="32" t="s">
        <v>10</v>
      </c>
      <c r="B19" s="9"/>
      <c r="C19" s="203">
        <f t="shared" si="0"/>
        <v>0</v>
      </c>
      <c r="D19" s="167">
        <f t="shared" si="0"/>
        <v>0</v>
      </c>
      <c r="E19" s="168">
        <f t="shared" si="0"/>
        <v>0</v>
      </c>
      <c r="F19" s="168">
        <f t="shared" si="0"/>
        <v>0</v>
      </c>
      <c r="G19" s="186">
        <f t="shared" si="0"/>
        <v>0</v>
      </c>
    </row>
    <row r="20" spans="1:7" ht="12.75">
      <c r="A20" s="33" t="s">
        <v>9</v>
      </c>
      <c r="B20" s="11"/>
      <c r="C20" s="204">
        <f t="shared" si="0"/>
        <v>0</v>
      </c>
      <c r="D20" s="169">
        <f t="shared" si="0"/>
        <v>0</v>
      </c>
      <c r="E20" s="170">
        <f t="shared" si="0"/>
        <v>0</v>
      </c>
      <c r="F20" s="170">
        <f t="shared" si="0"/>
        <v>0</v>
      </c>
      <c r="G20" s="187">
        <f t="shared" si="0"/>
        <v>0</v>
      </c>
    </row>
    <row r="21" spans="3:7" ht="12.75">
      <c r="C21" s="164"/>
      <c r="D21" s="127"/>
      <c r="E21" s="164"/>
      <c r="F21" s="164"/>
      <c r="G21" s="164"/>
    </row>
    <row r="22" spans="2:15" ht="12.75">
      <c r="B22" s="1" t="s">
        <v>51</v>
      </c>
      <c r="C22" s="164"/>
      <c r="D22" s="127"/>
      <c r="E22" s="164"/>
      <c r="F22" s="164"/>
      <c r="G22" s="164"/>
      <c r="J22" s="52" t="str">
        <f aca="true" t="shared" si="1" ref="J22:O22">B4</f>
        <v>Job j</v>
      </c>
      <c r="K22" s="52">
        <f t="shared" si="1"/>
        <v>1</v>
      </c>
      <c r="L22" s="36">
        <f t="shared" si="1"/>
        <v>2</v>
      </c>
      <c r="M22" s="36">
        <f t="shared" si="1"/>
        <v>3</v>
      </c>
      <c r="N22" s="36">
        <f t="shared" si="1"/>
        <v>4</v>
      </c>
      <c r="O22" s="37">
        <f t="shared" si="1"/>
        <v>5</v>
      </c>
    </row>
    <row r="23" spans="1:15" ht="12.75">
      <c r="A23" s="5" t="s">
        <v>7</v>
      </c>
      <c r="B23" s="36"/>
      <c r="C23" s="205">
        <f aca="true" t="shared" si="2" ref="C23:G26">IF(C17&gt;0,1,0)*C$13+C$14*C17</f>
        <v>0</v>
      </c>
      <c r="D23" s="171">
        <f t="shared" si="2"/>
        <v>0</v>
      </c>
      <c r="E23" s="172">
        <f t="shared" si="2"/>
        <v>0</v>
      </c>
      <c r="F23" s="172">
        <f t="shared" si="2"/>
        <v>0</v>
      </c>
      <c r="G23" s="189">
        <f t="shared" si="2"/>
        <v>0</v>
      </c>
      <c r="H23" s="173"/>
      <c r="I23"/>
      <c r="J23" s="5" t="s">
        <v>7</v>
      </c>
      <c r="K23" s="206" t="s">
        <v>68</v>
      </c>
      <c r="L23" s="39">
        <f>D23</f>
        <v>0</v>
      </c>
      <c r="M23" s="174" t="s">
        <v>68</v>
      </c>
      <c r="N23" s="174" t="s">
        <v>68</v>
      </c>
      <c r="O23" s="191" t="s">
        <v>68</v>
      </c>
    </row>
    <row r="24" spans="1:15" ht="12.75">
      <c r="A24" s="32" t="s">
        <v>8</v>
      </c>
      <c r="B24" s="9"/>
      <c r="C24" s="207">
        <f t="shared" si="2"/>
        <v>0</v>
      </c>
      <c r="D24" s="175">
        <f t="shared" si="2"/>
        <v>0</v>
      </c>
      <c r="E24" s="176">
        <f t="shared" si="2"/>
        <v>0</v>
      </c>
      <c r="F24" s="176">
        <f t="shared" si="2"/>
        <v>0</v>
      </c>
      <c r="G24" s="192">
        <f t="shared" si="2"/>
        <v>0</v>
      </c>
      <c r="H24" s="173"/>
      <c r="I24"/>
      <c r="J24" s="32" t="s">
        <v>8</v>
      </c>
      <c r="K24" s="51" t="s">
        <v>68</v>
      </c>
      <c r="L24" s="142">
        <f>D24</f>
        <v>0</v>
      </c>
      <c r="M24" s="28" t="s">
        <v>68</v>
      </c>
      <c r="N24" s="28" t="s">
        <v>68</v>
      </c>
      <c r="O24" s="29" t="s">
        <v>68</v>
      </c>
    </row>
    <row r="25" spans="1:15" ht="12.75">
      <c r="A25" s="32" t="s">
        <v>10</v>
      </c>
      <c r="B25" s="9"/>
      <c r="C25" s="207">
        <f t="shared" si="2"/>
        <v>0</v>
      </c>
      <c r="D25" s="175">
        <f t="shared" si="2"/>
        <v>0</v>
      </c>
      <c r="E25" s="176">
        <f t="shared" si="2"/>
        <v>0</v>
      </c>
      <c r="F25" s="176">
        <f t="shared" si="2"/>
        <v>0</v>
      </c>
      <c r="G25" s="192">
        <f t="shared" si="2"/>
        <v>0</v>
      </c>
      <c r="H25" s="20"/>
      <c r="J25" s="32" t="s">
        <v>10</v>
      </c>
      <c r="K25" s="51" t="s">
        <v>68</v>
      </c>
      <c r="L25" s="142">
        <f>D25</f>
        <v>0</v>
      </c>
      <c r="M25" s="28" t="s">
        <v>68</v>
      </c>
      <c r="N25" s="28" t="s">
        <v>68</v>
      </c>
      <c r="O25" s="29" t="s">
        <v>68</v>
      </c>
    </row>
    <row r="26" spans="1:15" ht="12.75">
      <c r="A26" s="33" t="s">
        <v>9</v>
      </c>
      <c r="B26" s="11"/>
      <c r="C26" s="208">
        <f t="shared" si="2"/>
        <v>0</v>
      </c>
      <c r="D26" s="177">
        <f t="shared" si="2"/>
        <v>0</v>
      </c>
      <c r="E26" s="178">
        <f t="shared" si="2"/>
        <v>0</v>
      </c>
      <c r="F26" s="178">
        <f t="shared" si="2"/>
        <v>0</v>
      </c>
      <c r="G26" s="194">
        <f t="shared" si="2"/>
        <v>0</v>
      </c>
      <c r="H26" s="21" t="s">
        <v>65</v>
      </c>
      <c r="J26" s="33" t="s">
        <v>9</v>
      </c>
      <c r="K26" s="51" t="s">
        <v>68</v>
      </c>
      <c r="L26" s="142">
        <f>D26</f>
        <v>0</v>
      </c>
      <c r="M26" s="28" t="s">
        <v>68</v>
      </c>
      <c r="N26" s="28" t="s">
        <v>68</v>
      </c>
      <c r="O26" s="29" t="s">
        <v>68</v>
      </c>
    </row>
    <row r="27" spans="2:15" ht="12.75">
      <c r="B27" s="1" t="s">
        <v>66</v>
      </c>
      <c r="C27" s="208">
        <f>AVERAGE(C23:C26)</f>
        <v>0</v>
      </c>
      <c r="D27" s="177">
        <f>AVERAGE(D23:D26)</f>
        <v>0</v>
      </c>
      <c r="E27" s="178">
        <f>AVERAGE(E23:E26)</f>
        <v>0</v>
      </c>
      <c r="F27" s="178">
        <f>AVERAGE(F23:F26)</f>
        <v>0</v>
      </c>
      <c r="G27" s="194">
        <f>AVERAGE(G23:G26)</f>
        <v>0</v>
      </c>
      <c r="H27" s="20">
        <f>MIN(D27)</f>
        <v>0</v>
      </c>
      <c r="J27" s="10" t="s">
        <v>66</v>
      </c>
      <c r="K27" s="47" t="s">
        <v>68</v>
      </c>
      <c r="L27" s="151">
        <f>D27</f>
        <v>0</v>
      </c>
      <c r="M27" s="16" t="s">
        <v>68</v>
      </c>
      <c r="N27" s="16" t="s">
        <v>68</v>
      </c>
      <c r="O27" s="19" t="s">
        <v>68</v>
      </c>
    </row>
  </sheetData>
  <conditionalFormatting sqref="C27:G27">
    <cfRule type="cellIs" priority="1" dxfId="0" operator="equal" stopIfTrue="1">
      <formula>$H$27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2" sqref="A2"/>
    </sheetView>
  </sheetViews>
  <sheetFormatPr defaultColWidth="9.140625" defaultRowHeight="12.75"/>
  <sheetData>
    <row r="1" spans="1:8" ht="12.75">
      <c r="A1" s="34" t="s">
        <v>56</v>
      </c>
      <c r="B1" s="1"/>
      <c r="C1" s="1"/>
      <c r="D1" s="1"/>
      <c r="E1" s="1"/>
      <c r="F1" s="1"/>
      <c r="G1" s="1"/>
      <c r="H1" s="1"/>
    </row>
    <row r="2" spans="1:8" ht="12.75">
      <c r="A2" s="2"/>
      <c r="B2" s="1"/>
      <c r="C2" s="1"/>
      <c r="D2" s="1"/>
      <c r="E2" s="1"/>
      <c r="F2" s="1"/>
      <c r="G2" s="1"/>
      <c r="H2" s="1"/>
    </row>
    <row r="3" spans="1:8" ht="12.75">
      <c r="A3" s="34" t="s">
        <v>11</v>
      </c>
      <c r="B3" s="1"/>
      <c r="C3" s="1"/>
      <c r="D3" s="1"/>
      <c r="E3" s="1"/>
      <c r="F3" s="1"/>
      <c r="G3" s="1"/>
      <c r="H3" s="1"/>
    </row>
    <row r="4" spans="1:8" ht="12.75">
      <c r="A4" s="5"/>
      <c r="B4" s="190" t="s">
        <v>6</v>
      </c>
      <c r="C4" s="155">
        <v>1</v>
      </c>
      <c r="D4" s="6">
        <v>2</v>
      </c>
      <c r="E4" s="6">
        <v>3</v>
      </c>
      <c r="F4" s="6">
        <v>4</v>
      </c>
      <c r="G4" s="7">
        <v>5</v>
      </c>
      <c r="H4" s="117" t="s">
        <v>59</v>
      </c>
    </row>
    <row r="5" spans="1:8" ht="12.75">
      <c r="A5" s="32" t="s">
        <v>0</v>
      </c>
      <c r="B5" s="209" t="s">
        <v>4</v>
      </c>
      <c r="C5" s="155">
        <v>8</v>
      </c>
      <c r="D5" s="6">
        <v>5</v>
      </c>
      <c r="E5" s="6">
        <v>15</v>
      </c>
      <c r="F5" s="6">
        <v>20</v>
      </c>
      <c r="G5" s="7">
        <v>12</v>
      </c>
      <c r="H5" s="1"/>
    </row>
    <row r="6" spans="2:8" ht="12.75">
      <c r="B6" s="126" t="s">
        <v>17</v>
      </c>
      <c r="C6" s="161">
        <v>3</v>
      </c>
      <c r="D6" s="161">
        <v>4</v>
      </c>
      <c r="E6" s="161">
        <v>5</v>
      </c>
      <c r="F6" s="161">
        <v>6</v>
      </c>
      <c r="G6" s="179">
        <v>7</v>
      </c>
      <c r="H6" s="20">
        <f>SUM(C6:G6)</f>
        <v>25</v>
      </c>
    </row>
    <row r="7" spans="1:8" ht="12.75">
      <c r="A7" s="4"/>
      <c r="B7" s="1"/>
      <c r="C7" s="124"/>
      <c r="D7" s="3"/>
      <c r="E7" s="3"/>
      <c r="F7" s="3"/>
      <c r="G7" s="3"/>
      <c r="H7" s="1"/>
    </row>
    <row r="8" spans="1:8" ht="12.75">
      <c r="A8" s="4"/>
      <c r="B8" t="s">
        <v>61</v>
      </c>
      <c r="C8" s="124"/>
      <c r="D8" s="3"/>
      <c r="E8" s="3"/>
      <c r="F8" s="3"/>
      <c r="G8" s="3"/>
      <c r="H8" s="1"/>
    </row>
    <row r="9" spans="1:8" ht="12.75">
      <c r="A9" s="4"/>
      <c r="B9" s="125" t="s">
        <v>62</v>
      </c>
      <c r="C9" s="116">
        <v>2</v>
      </c>
      <c r="D9" s="6">
        <v>3</v>
      </c>
      <c r="E9" s="6">
        <v>4</v>
      </c>
      <c r="F9" s="6">
        <v>5</v>
      </c>
      <c r="G9" s="7">
        <v>1</v>
      </c>
      <c r="H9" s="1"/>
    </row>
    <row r="10" spans="1:8" ht="12.75">
      <c r="A10" s="4"/>
      <c r="B10" s="126" t="s">
        <v>63</v>
      </c>
      <c r="C10" s="120">
        <v>0.8</v>
      </c>
      <c r="D10" s="121">
        <v>0.4</v>
      </c>
      <c r="E10" s="121">
        <v>0.1</v>
      </c>
      <c r="F10" s="121">
        <v>0.2</v>
      </c>
      <c r="G10" s="122">
        <v>0.3</v>
      </c>
      <c r="H10" s="1"/>
    </row>
    <row r="12" spans="1:11" ht="12.75">
      <c r="A12" t="s">
        <v>76</v>
      </c>
      <c r="C12" s="210">
        <f>IF($I12-C$5&gt;0,1,0)*(C$9+C$10*($I12-C$5))</f>
        <v>15.600000000000001</v>
      </c>
      <c r="D12" s="210">
        <f aca="true" t="shared" si="0" ref="D12:G16">IF($I12-D$5&gt;0,1,0)*(D$9+D$10*($I12-D$5))</f>
        <v>11</v>
      </c>
      <c r="E12" s="210">
        <f t="shared" si="0"/>
        <v>5</v>
      </c>
      <c r="F12" s="210">
        <f>IF($I12-F$5&gt;0,1,0)*(F$9+F$10*($I12-F$5))</f>
        <v>6</v>
      </c>
      <c r="G12" s="210">
        <f t="shared" si="0"/>
        <v>4.9</v>
      </c>
      <c r="H12" s="173">
        <f>MIN(C12:G12)</f>
        <v>4.9</v>
      </c>
      <c r="I12" s="173">
        <f>H6</f>
        <v>25</v>
      </c>
      <c r="J12" t="s">
        <v>57</v>
      </c>
      <c r="K12" s="97" t="s">
        <v>77</v>
      </c>
    </row>
    <row r="13" spans="3:11" ht="12.75">
      <c r="C13" s="210">
        <f>IF($I13-C$5&gt;0,1,0)*(C$9+C$10*($I13-C$5))</f>
        <v>10</v>
      </c>
      <c r="D13" s="210">
        <f t="shared" si="0"/>
        <v>8.2</v>
      </c>
      <c r="E13" s="210">
        <f t="shared" si="0"/>
        <v>4.3</v>
      </c>
      <c r="F13" s="210">
        <f t="shared" si="0"/>
        <v>0</v>
      </c>
      <c r="G13" s="211">
        <f t="shared" si="0"/>
        <v>2.8</v>
      </c>
      <c r="H13" s="173">
        <f>MIN(C13,D13,E13,F13)</f>
        <v>0</v>
      </c>
      <c r="I13" s="173">
        <f>C$6+D$6+E$6+F$6</f>
        <v>18</v>
      </c>
      <c r="J13" t="s">
        <v>69</v>
      </c>
      <c r="K13" s="97" t="s">
        <v>78</v>
      </c>
    </row>
    <row r="14" spans="3:11" ht="12.75">
      <c r="C14" s="210">
        <f>IF($I14-C$5&gt;0,1,0)*(C$9+C$10*($I14-C$5))</f>
        <v>5.2</v>
      </c>
      <c r="D14" s="210">
        <f t="shared" si="0"/>
        <v>5.800000000000001</v>
      </c>
      <c r="E14" s="210">
        <f t="shared" si="0"/>
        <v>0</v>
      </c>
      <c r="F14" s="211">
        <f t="shared" si="0"/>
        <v>0</v>
      </c>
      <c r="G14" s="211">
        <f t="shared" si="0"/>
        <v>0</v>
      </c>
      <c r="H14" s="173">
        <f>MIN(C14,D14,E14)</f>
        <v>0</v>
      </c>
      <c r="I14" s="173">
        <f>C$6+D$6+E$6</f>
        <v>12</v>
      </c>
      <c r="J14" t="s">
        <v>71</v>
      </c>
      <c r="K14" s="97" t="s">
        <v>79</v>
      </c>
    </row>
    <row r="15" spans="3:11" ht="12.75">
      <c r="C15" s="210">
        <f>IF($I15-C$5&gt;0,1,0)*(C$9+C$10*($I15-C$5))</f>
        <v>0</v>
      </c>
      <c r="D15" s="210">
        <f t="shared" si="0"/>
        <v>3.8</v>
      </c>
      <c r="E15" s="211">
        <f t="shared" si="0"/>
        <v>0</v>
      </c>
      <c r="F15" s="211">
        <f t="shared" si="0"/>
        <v>0</v>
      </c>
      <c r="G15" s="211">
        <f t="shared" si="0"/>
        <v>0</v>
      </c>
      <c r="H15" s="173">
        <f>MIN(C15,D15)</f>
        <v>0</v>
      </c>
      <c r="I15" s="173">
        <f>C$6+D$6</f>
        <v>7</v>
      </c>
      <c r="J15" t="s">
        <v>73</v>
      </c>
      <c r="K15" s="97" t="s">
        <v>80</v>
      </c>
    </row>
    <row r="16" spans="3:11" ht="12.75">
      <c r="C16" s="211">
        <f>IF($I16-C$5&gt;0,1,0)*(C$9+C$10*($I16-C$5))</f>
        <v>0</v>
      </c>
      <c r="D16" s="210">
        <f t="shared" si="0"/>
        <v>0</v>
      </c>
      <c r="E16" s="211">
        <f t="shared" si="0"/>
        <v>0</v>
      </c>
      <c r="F16" s="211">
        <f t="shared" si="0"/>
        <v>0</v>
      </c>
      <c r="G16" s="211">
        <f t="shared" si="0"/>
        <v>0</v>
      </c>
      <c r="H16" s="173">
        <f>MIN(D16)</f>
        <v>0</v>
      </c>
      <c r="I16" s="173">
        <f>D$6</f>
        <v>4</v>
      </c>
      <c r="J16" t="s">
        <v>75</v>
      </c>
      <c r="K16" s="97">
        <v>21345</v>
      </c>
    </row>
  </sheetData>
  <conditionalFormatting sqref="C12:G16">
    <cfRule type="cellIs" priority="1" dxfId="0" operator="equal" stopIfTrue="1">
      <formula>$H12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A2" sqref="A2"/>
    </sheetView>
  </sheetViews>
  <sheetFormatPr defaultColWidth="9.140625" defaultRowHeight="12.75"/>
  <cols>
    <col min="1" max="1" width="14.57421875" style="0" bestFit="1" customWidth="1"/>
    <col min="10" max="10" width="5.7109375" style="0" customWidth="1"/>
  </cols>
  <sheetData>
    <row r="1" ht="12.75">
      <c r="A1" s="53" t="s">
        <v>35</v>
      </c>
    </row>
    <row r="2" ht="12.75">
      <c r="A2" s="53"/>
    </row>
    <row r="3" spans="1:2" ht="12.75">
      <c r="A3" t="s">
        <v>36</v>
      </c>
      <c r="B3" s="96">
        <v>-0.3</v>
      </c>
    </row>
    <row r="5" spans="2:14" ht="12.75">
      <c r="B5" s="97" t="s">
        <v>37</v>
      </c>
      <c r="C5" s="97" t="s">
        <v>38</v>
      </c>
      <c r="K5" s="97" t="s">
        <v>36</v>
      </c>
      <c r="L5" s="97" t="s">
        <v>39</v>
      </c>
      <c r="M5" s="97" t="s">
        <v>40</v>
      </c>
      <c r="N5" s="97" t="s">
        <v>41</v>
      </c>
    </row>
    <row r="6" spans="1:14" ht="12.75">
      <c r="A6" t="s">
        <v>42</v>
      </c>
      <c r="B6">
        <v>1</v>
      </c>
      <c r="C6">
        <v>1</v>
      </c>
      <c r="D6" t="s">
        <v>43</v>
      </c>
      <c r="K6" s="98"/>
      <c r="L6" s="99">
        <f>C32</f>
        <v>2</v>
      </c>
      <c r="M6" s="100">
        <f>H32</f>
        <v>2.0999999999999996</v>
      </c>
      <c r="N6" s="75">
        <f>D32</f>
        <v>2.175</v>
      </c>
    </row>
    <row r="7" spans="1:14" ht="12.75">
      <c r="A7" t="s">
        <v>44</v>
      </c>
      <c r="B7">
        <v>2</v>
      </c>
      <c r="C7">
        <v>2</v>
      </c>
      <c r="D7" t="s">
        <v>45</v>
      </c>
      <c r="K7" s="101">
        <v>-0.35</v>
      </c>
      <c r="L7" s="102">
        <v>2</v>
      </c>
      <c r="M7" s="103">
        <v>1.95</v>
      </c>
      <c r="N7" s="80">
        <v>2.1625</v>
      </c>
    </row>
    <row r="8" spans="1:14" ht="12.75">
      <c r="A8" t="s">
        <v>46</v>
      </c>
      <c r="B8">
        <v>0</v>
      </c>
      <c r="C8">
        <v>2</v>
      </c>
      <c r="K8" s="101">
        <v>-0.34</v>
      </c>
      <c r="L8" s="102">
        <v>2</v>
      </c>
      <c r="M8" s="103">
        <v>1.98</v>
      </c>
      <c r="N8" s="80">
        <v>2.165</v>
      </c>
    </row>
    <row r="9" spans="1:14" ht="12.75">
      <c r="A9" t="s">
        <v>47</v>
      </c>
      <c r="B9">
        <f>1+B3</f>
        <v>0.7</v>
      </c>
      <c r="C9">
        <v>2</v>
      </c>
      <c r="K9" s="101">
        <v>-0.33</v>
      </c>
      <c r="L9" s="102">
        <v>2</v>
      </c>
      <c r="M9" s="103">
        <v>2.01</v>
      </c>
      <c r="N9" s="80">
        <v>2.1675</v>
      </c>
    </row>
    <row r="10" spans="11:14" ht="12.75">
      <c r="K10" s="101">
        <v>-0.32</v>
      </c>
      <c r="L10" s="102">
        <v>2</v>
      </c>
      <c r="M10" s="103">
        <v>2.04</v>
      </c>
      <c r="N10" s="80">
        <v>2.17</v>
      </c>
    </row>
    <row r="11" spans="1:14" ht="12.75">
      <c r="A11" t="s">
        <v>12</v>
      </c>
      <c r="B11" s="104">
        <f>B6</f>
        <v>1</v>
      </c>
      <c r="C11" s="105">
        <v>2</v>
      </c>
      <c r="G11" s="104">
        <v>2</v>
      </c>
      <c r="H11" s="105">
        <v>1</v>
      </c>
      <c r="K11" s="101">
        <v>-0.31</v>
      </c>
      <c r="L11" s="102">
        <v>2</v>
      </c>
      <c r="M11" s="103">
        <v>2.07</v>
      </c>
      <c r="N11" s="80">
        <v>2.1725</v>
      </c>
    </row>
    <row r="12" spans="1:14" ht="12.75">
      <c r="A12" t="s">
        <v>48</v>
      </c>
      <c r="B12">
        <f>B$6</f>
        <v>1</v>
      </c>
      <c r="C12">
        <f>C$6</f>
        <v>1</v>
      </c>
      <c r="G12">
        <f>C$6</f>
        <v>1</v>
      </c>
      <c r="H12">
        <f>B$6</f>
        <v>1</v>
      </c>
      <c r="K12" s="106">
        <v>-0.3</v>
      </c>
      <c r="L12" s="107">
        <v>2</v>
      </c>
      <c r="M12" s="108">
        <v>2.1</v>
      </c>
      <c r="N12" s="109">
        <v>2.175</v>
      </c>
    </row>
    <row r="13" spans="1:14" ht="12.75">
      <c r="A13" t="s">
        <v>49</v>
      </c>
      <c r="B13">
        <f>B12</f>
        <v>1</v>
      </c>
      <c r="C13">
        <f>B13+C12</f>
        <v>2</v>
      </c>
      <c r="G13">
        <f>G12</f>
        <v>1</v>
      </c>
      <c r="H13">
        <f>G13+H12</f>
        <v>2</v>
      </c>
      <c r="K13" s="101">
        <v>-0.29</v>
      </c>
      <c r="L13" s="102">
        <v>2</v>
      </c>
      <c r="M13" s="103">
        <v>2.13</v>
      </c>
      <c r="N13" s="80">
        <v>2.1775</v>
      </c>
    </row>
    <row r="14" spans="1:14" ht="12.75">
      <c r="A14" t="s">
        <v>50</v>
      </c>
      <c r="B14">
        <f>MAX(0,B13-B$8)</f>
        <v>1</v>
      </c>
      <c r="C14">
        <f>MAX(0,C13-C$8)</f>
        <v>0</v>
      </c>
      <c r="G14">
        <f>MAX(0,G13-C$8)</f>
        <v>0</v>
      </c>
      <c r="H14">
        <f>MAX(0,H13-B$8)</f>
        <v>2</v>
      </c>
      <c r="K14" s="101">
        <v>-0.28</v>
      </c>
      <c r="L14" s="102">
        <v>2</v>
      </c>
      <c r="M14" s="103">
        <v>2.16</v>
      </c>
      <c r="N14" s="80">
        <v>2.18</v>
      </c>
    </row>
    <row r="15" spans="1:14" ht="12.75">
      <c r="A15" t="s">
        <v>51</v>
      </c>
      <c r="B15">
        <f>B14*B$9</f>
        <v>0.7</v>
      </c>
      <c r="C15">
        <f>C14*C$9</f>
        <v>0</v>
      </c>
      <c r="D15">
        <f>MAX(B15:C15)</f>
        <v>0.7</v>
      </c>
      <c r="G15">
        <f>G14*C$9</f>
        <v>0</v>
      </c>
      <c r="H15">
        <f>H14*B$9</f>
        <v>1.4</v>
      </c>
      <c r="I15">
        <f>MAX(G15:H15)</f>
        <v>1.4</v>
      </c>
      <c r="K15" s="101">
        <v>-0.27</v>
      </c>
      <c r="L15" s="102">
        <v>2</v>
      </c>
      <c r="M15" s="103">
        <v>2.19</v>
      </c>
      <c r="N15" s="80">
        <v>2.1825</v>
      </c>
    </row>
    <row r="16" spans="11:14" ht="12.75">
      <c r="K16" s="101">
        <v>-0.26</v>
      </c>
      <c r="L16" s="102">
        <v>2</v>
      </c>
      <c r="M16" s="103">
        <v>2.22</v>
      </c>
      <c r="N16" s="80">
        <v>2.185</v>
      </c>
    </row>
    <row r="17" spans="1:14" ht="12.75">
      <c r="A17" t="s">
        <v>52</v>
      </c>
      <c r="B17">
        <f>B6</f>
        <v>1</v>
      </c>
      <c r="C17">
        <v>2</v>
      </c>
      <c r="G17">
        <f>C$6</f>
        <v>1</v>
      </c>
      <c r="H17">
        <v>2</v>
      </c>
      <c r="K17" s="110">
        <v>-0.25</v>
      </c>
      <c r="L17" s="111">
        <v>2</v>
      </c>
      <c r="M17" s="112">
        <v>2.25</v>
      </c>
      <c r="N17" s="85">
        <v>2.1875</v>
      </c>
    </row>
    <row r="18" spans="1:8" ht="12.75">
      <c r="A18" t="s">
        <v>49</v>
      </c>
      <c r="B18">
        <f>B17</f>
        <v>1</v>
      </c>
      <c r="C18">
        <f>B18+C17</f>
        <v>3</v>
      </c>
      <c r="G18">
        <f>G17</f>
        <v>1</v>
      </c>
      <c r="H18">
        <f>G18+H17</f>
        <v>3</v>
      </c>
    </row>
    <row r="19" spans="1:8" ht="12.75">
      <c r="A19" t="s">
        <v>50</v>
      </c>
      <c r="B19">
        <f>MAX(0,B18-B$8)</f>
        <v>1</v>
      </c>
      <c r="C19">
        <f>MAX(0,C18-C$8)</f>
        <v>1</v>
      </c>
      <c r="G19">
        <f>MAX(0,G18-C$8)</f>
        <v>0</v>
      </c>
      <c r="H19">
        <f>MAX(0,H18-B$8)</f>
        <v>3</v>
      </c>
    </row>
    <row r="20" spans="1:9" ht="12.75">
      <c r="A20" t="s">
        <v>51</v>
      </c>
      <c r="B20">
        <f>B19*B$9</f>
        <v>0.7</v>
      </c>
      <c r="C20">
        <f>C19*C$9</f>
        <v>2</v>
      </c>
      <c r="D20">
        <f>MAX(B20:C20)</f>
        <v>2</v>
      </c>
      <c r="G20">
        <f>G19*C$9</f>
        <v>0</v>
      </c>
      <c r="H20">
        <f>H19*B$9</f>
        <v>2.0999999999999996</v>
      </c>
      <c r="I20">
        <f>MAX(G20:H20)</f>
        <v>2.0999999999999996</v>
      </c>
    </row>
    <row r="22" spans="1:8" ht="12.75">
      <c r="A22" t="s">
        <v>53</v>
      </c>
      <c r="B22">
        <f>B7</f>
        <v>2</v>
      </c>
      <c r="C22">
        <v>1</v>
      </c>
      <c r="G22">
        <v>2</v>
      </c>
      <c r="H22">
        <f>B$6</f>
        <v>1</v>
      </c>
    </row>
    <row r="23" spans="1:8" ht="12.75">
      <c r="A23" t="s">
        <v>49</v>
      </c>
      <c r="B23">
        <f>B22</f>
        <v>2</v>
      </c>
      <c r="C23">
        <f>B23+C22</f>
        <v>3</v>
      </c>
      <c r="G23">
        <f>G22</f>
        <v>2</v>
      </c>
      <c r="H23">
        <f>G23+H22</f>
        <v>3</v>
      </c>
    </row>
    <row r="24" spans="1:8" ht="12.75">
      <c r="A24" t="s">
        <v>50</v>
      </c>
      <c r="B24">
        <f>MAX(0,B23-B$8)</f>
        <v>2</v>
      </c>
      <c r="C24">
        <f>MAX(0,C23-C$8)</f>
        <v>1</v>
      </c>
      <c r="G24">
        <f>MAX(0,G23-C$8)</f>
        <v>0</v>
      </c>
      <c r="H24">
        <f>MAX(0,H23-B$8)</f>
        <v>3</v>
      </c>
    </row>
    <row r="25" spans="1:9" ht="12.75">
      <c r="A25" t="s">
        <v>51</v>
      </c>
      <c r="B25">
        <f>B24*B$9</f>
        <v>1.4</v>
      </c>
      <c r="C25">
        <f>C24*C$9</f>
        <v>2</v>
      </c>
      <c r="D25">
        <f>MAX(B25:C25)</f>
        <v>2</v>
      </c>
      <c r="G25">
        <f>G24*C$9</f>
        <v>0</v>
      </c>
      <c r="H25">
        <f>H24*B$9</f>
        <v>2.0999999999999996</v>
      </c>
      <c r="I25">
        <f>MAX(G25:H25)</f>
        <v>2.0999999999999996</v>
      </c>
    </row>
    <row r="27" spans="1:8" ht="12.75">
      <c r="A27" t="s">
        <v>9</v>
      </c>
      <c r="B27">
        <f>B7</f>
        <v>2</v>
      </c>
      <c r="C27">
        <v>2</v>
      </c>
      <c r="G27">
        <v>2</v>
      </c>
      <c r="H27">
        <v>2</v>
      </c>
    </row>
    <row r="28" spans="1:8" ht="12.75">
      <c r="A28" t="s">
        <v>49</v>
      </c>
      <c r="B28">
        <f>B27</f>
        <v>2</v>
      </c>
      <c r="C28">
        <f>B28+C27</f>
        <v>4</v>
      </c>
      <c r="G28">
        <f>G27</f>
        <v>2</v>
      </c>
      <c r="H28">
        <f>G28+H27</f>
        <v>4</v>
      </c>
    </row>
    <row r="29" spans="1:8" ht="12.75">
      <c r="A29" t="s">
        <v>50</v>
      </c>
      <c r="B29">
        <f>MAX(0,B28-B$8)</f>
        <v>2</v>
      </c>
      <c r="C29">
        <f>MAX(0,C28-C$8)</f>
        <v>2</v>
      </c>
      <c r="G29">
        <f>MAX(0,G28-C$8)</f>
        <v>0</v>
      </c>
      <c r="H29">
        <f>MAX(0,H28-B$8)</f>
        <v>4</v>
      </c>
    </row>
    <row r="30" spans="1:9" ht="12.75">
      <c r="A30" t="s">
        <v>51</v>
      </c>
      <c r="B30">
        <f>B29*B$9</f>
        <v>1.4</v>
      </c>
      <c r="C30">
        <f>C29*C$9</f>
        <v>4</v>
      </c>
      <c r="D30">
        <f>MAX(B30:C30)</f>
        <v>4</v>
      </c>
      <c r="G30">
        <f>G29*C$9</f>
        <v>0</v>
      </c>
      <c r="H30">
        <f>H29*B$9</f>
        <v>2.8</v>
      </c>
      <c r="I30">
        <f>MAX(G30:H30)</f>
        <v>2.8</v>
      </c>
    </row>
    <row r="32" spans="2:9" ht="12.75">
      <c r="B32">
        <f>AVERAGE(B15,B20,B25,B30)</f>
        <v>1.0499999999999998</v>
      </c>
      <c r="C32" s="113">
        <f>AVERAGE(C15,C20,C25,C30)</f>
        <v>2</v>
      </c>
      <c r="D32" s="114">
        <f>AVERAGE(D15,D20,D25,D30)</f>
        <v>2.175</v>
      </c>
      <c r="G32">
        <f>AVERAGE(G15,G20,G25,G30)</f>
        <v>0</v>
      </c>
      <c r="H32" s="113">
        <f>AVERAGE(H15,H20,H25,H30)</f>
        <v>2.0999999999999996</v>
      </c>
      <c r="I32" s="114">
        <f>AVERAGE(I15,I20,I25,I30)</f>
        <v>2.0999999999999996</v>
      </c>
    </row>
    <row r="33" spans="3:9" ht="12.75">
      <c r="C33" s="97" t="s">
        <v>54</v>
      </c>
      <c r="D33" s="97" t="s">
        <v>55</v>
      </c>
      <c r="E33" s="97"/>
      <c r="F33" s="97"/>
      <c r="G33" s="97"/>
      <c r="H33" s="97" t="s">
        <v>54</v>
      </c>
      <c r="I33" s="97" t="s">
        <v>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Ken.Baker</cp:lastModifiedBy>
  <dcterms:created xsi:type="dcterms:W3CDTF">2006-01-04T04:06:06Z</dcterms:created>
  <dcterms:modified xsi:type="dcterms:W3CDTF">2009-04-22T02:26:10Z</dcterms:modified>
  <cp:category/>
  <cp:version/>
  <cp:contentType/>
  <cp:contentStatus/>
</cp:coreProperties>
</file>