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checkCompatibility="1" defaultThemeVersion="124226"/>
  <bookViews>
    <workbookView xWindow="2055" yWindow="90" windowWidth="6330" windowHeight="4530" tabRatio="781"/>
  </bookViews>
  <sheets>
    <sheet name="Fitting" sheetId="23" r:id="rId1"/>
    <sheet name="Fitting2" sheetId="20" r:id="rId2"/>
    <sheet name="Tardiness" sheetId="14" r:id="rId3"/>
    <sheet name="Tardiness2" sheetId="1" r:id="rId4"/>
    <sheet name="TSP" sheetId="15" r:id="rId5"/>
    <sheet name="TSP2" sheetId="4" r:id="rId6"/>
    <sheet name="Drezner" sheetId="5" r:id="rId7"/>
    <sheet name="LineBal" sheetId="21" r:id="rId8"/>
    <sheet name="LineBal2" sheetId="18" r:id="rId9"/>
    <sheet name="Teams" sheetId="13" r:id="rId10"/>
    <sheet name="Teams2" sheetId="8" r:id="rId11"/>
  </sheets>
  <definedNames>
    <definedName name="param_cuthi" localSheetId="6" hidden="1">2E+30</definedName>
    <definedName name="param_cuthi" localSheetId="0" hidden="1">2E+30</definedName>
    <definedName name="param_cuthi" localSheetId="2" hidden="1">2E+30</definedName>
    <definedName name="param_cutlo" localSheetId="6" hidden="1">-2E+30</definedName>
    <definedName name="param_cutlo" localSheetId="0" hidden="1">-2E+30</definedName>
    <definedName name="param_cutlo" localSheetId="2" hidden="1">-2E+30</definedName>
    <definedName name="param_epstep" localSheetId="6" hidden="1">0.000001</definedName>
    <definedName name="param_epstep" localSheetId="0" hidden="1">0.000001</definedName>
    <definedName name="param_epstep" localSheetId="2" hidden="1">0.000001</definedName>
    <definedName name="param_extinc" localSheetId="6" hidden="1">0.5</definedName>
    <definedName name="param_extinc" localSheetId="1" hidden="1">0.5</definedName>
    <definedName name="param_extinc" localSheetId="7" hidden="1">0.5</definedName>
    <definedName name="param_extinc" localSheetId="8" hidden="1">0.5</definedName>
    <definedName name="param_extinc" localSheetId="2" hidden="1">0.5</definedName>
    <definedName name="param_extinc" localSheetId="3" hidden="1">0.5</definedName>
    <definedName name="param_extinc" localSheetId="10" hidden="1">0.5</definedName>
    <definedName name="param_iisbnd" localSheetId="6" hidden="1">0</definedName>
    <definedName name="param_iisbnd" localSheetId="0" hidden="1">0</definedName>
    <definedName name="param_iisbnd" localSheetId="1" hidden="1">0</definedName>
    <definedName name="param_iisbnd" localSheetId="7" hidden="1">0</definedName>
    <definedName name="param_iisbnd" localSheetId="8" hidden="1">0</definedName>
    <definedName name="param_iisbnd" localSheetId="2" hidden="1">0</definedName>
    <definedName name="param_iisbnd" localSheetId="3" hidden="1">0</definedName>
    <definedName name="param_iisbnd" localSheetId="10" hidden="1">0</definedName>
    <definedName name="param_nsfeas" localSheetId="6" hidden="1">0</definedName>
    <definedName name="param_nsfeas" localSheetId="1" hidden="1">0</definedName>
    <definedName name="param_nsfeas" localSheetId="7" hidden="1">0</definedName>
    <definedName name="param_nsfeas" localSheetId="8" hidden="1">0</definedName>
    <definedName name="param_nsfeas" localSheetId="2" hidden="1">0</definedName>
    <definedName name="param_nsfeas" localSheetId="3" hidden="1">0</definedName>
    <definedName name="param_nsfeas" localSheetId="10" hidden="1">0</definedName>
    <definedName name="solver_adj" localSheetId="6" hidden="1">Drezner!$B$20:$C$20</definedName>
    <definedName name="solver_adj" localSheetId="0" hidden="1">Fitting!$E$3:$E$4</definedName>
    <definedName name="solver_adj" localSheetId="1" hidden="1">Fitting2!$E$3:$E$4</definedName>
    <definedName name="solver_adj" localSheetId="7" hidden="1">LineBal!$F$7:$F$18</definedName>
    <definedName name="solver_adj" localSheetId="8" hidden="1">LineBal2!$F$7:$F$18</definedName>
    <definedName name="solver_adj" localSheetId="2" hidden="1">Tardiness!$C$10:$H$10</definedName>
    <definedName name="solver_adj" localSheetId="3" hidden="1">Tardiness2!$C$10:$H$10</definedName>
    <definedName name="solver_adj" localSheetId="9" hidden="1">Teams!$K$5:$K$24</definedName>
    <definedName name="solver_adj" localSheetId="10" hidden="1">Teams2!$K$5:$K$24</definedName>
    <definedName name="solver_adj" localSheetId="4" hidden="1">TSP!$C$13:$H$13</definedName>
    <definedName name="solver_adj" localSheetId="5" hidden="1">'TSP2'!$C$13:$H$13</definedName>
    <definedName name="solver_adj_ob" localSheetId="6" hidden="1">1</definedName>
    <definedName name="solver_adj_ob" localSheetId="0" hidden="1">1</definedName>
    <definedName name="solver_adj_ob" localSheetId="1" hidden="1">1</definedName>
    <definedName name="solver_adj_ob" localSheetId="7" hidden="1">1</definedName>
    <definedName name="solver_adj_ob" localSheetId="8" hidden="1">1</definedName>
    <definedName name="solver_adj_ob" localSheetId="2" hidden="1">1</definedName>
    <definedName name="solver_adj_ob" localSheetId="3" hidden="1">1</definedName>
    <definedName name="solver_adj_ob" localSheetId="10" hidden="1">1</definedName>
    <definedName name="solver_cha" localSheetId="6" hidden="1">0</definedName>
    <definedName name="solver_cha" localSheetId="0" hidden="1">0</definedName>
    <definedName name="solver_cha" localSheetId="1" hidden="1">0</definedName>
    <definedName name="solver_cha" localSheetId="7" hidden="1">0</definedName>
    <definedName name="solver_cha" localSheetId="8" hidden="1">0</definedName>
    <definedName name="solver_cha" localSheetId="2" hidden="1">0</definedName>
    <definedName name="solver_cha" localSheetId="3" hidden="1">0</definedName>
    <definedName name="solver_cha" localSheetId="10" hidden="1">0</definedName>
    <definedName name="solver_chc1" localSheetId="6" hidden="1">0</definedName>
    <definedName name="solver_chc1" localSheetId="1" hidden="1">0</definedName>
    <definedName name="solver_chc1" localSheetId="7" hidden="1">0</definedName>
    <definedName name="solver_chc1" localSheetId="8" hidden="1">0</definedName>
    <definedName name="solver_chc1" localSheetId="2" hidden="1">0</definedName>
    <definedName name="solver_chc1" localSheetId="3" hidden="1">0</definedName>
    <definedName name="solver_chc1" localSheetId="10" hidden="1">0</definedName>
    <definedName name="solver_chc2" localSheetId="1" hidden="1">0</definedName>
    <definedName name="solver_chc2" localSheetId="7" hidden="1">0</definedName>
    <definedName name="solver_chc2" localSheetId="8" hidden="1">0</definedName>
    <definedName name="solver_chc3" localSheetId="7" hidden="1">0</definedName>
    <definedName name="solver_chc3" localSheetId="8" hidden="1">0</definedName>
    <definedName name="solver_chn" localSheetId="6" hidden="1">4</definedName>
    <definedName name="solver_chn" localSheetId="0" hidden="1">4</definedName>
    <definedName name="solver_chn" localSheetId="1" hidden="1">4</definedName>
    <definedName name="solver_chn" localSheetId="7" hidden="1">4</definedName>
    <definedName name="solver_chn" localSheetId="8" hidden="1">4</definedName>
    <definedName name="solver_chn" localSheetId="2" hidden="1">4</definedName>
    <definedName name="solver_chn" localSheetId="3" hidden="1">4</definedName>
    <definedName name="solver_chn" localSheetId="10" hidden="1">4</definedName>
    <definedName name="solver_chp1" localSheetId="6" hidden="1">0</definedName>
    <definedName name="solver_chp1" localSheetId="1" hidden="1">0</definedName>
    <definedName name="solver_chp1" localSheetId="7" hidden="1">0</definedName>
    <definedName name="solver_chp1" localSheetId="8" hidden="1">0</definedName>
    <definedName name="solver_chp1" localSheetId="2" hidden="1">0</definedName>
    <definedName name="solver_chp1" localSheetId="3" hidden="1">0</definedName>
    <definedName name="solver_chp1" localSheetId="10" hidden="1">0</definedName>
    <definedName name="solver_chp2" localSheetId="1" hidden="1">0</definedName>
    <definedName name="solver_chp2" localSheetId="7" hidden="1">0</definedName>
    <definedName name="solver_chp2" localSheetId="8" hidden="1">0</definedName>
    <definedName name="solver_chp3" localSheetId="7" hidden="1">0</definedName>
    <definedName name="solver_chp3" localSheetId="8" hidden="1">0</definedName>
    <definedName name="solver_cht" localSheetId="6" hidden="1">0</definedName>
    <definedName name="solver_cht" localSheetId="0" hidden="1">0</definedName>
    <definedName name="solver_cht" localSheetId="1" hidden="1">0</definedName>
    <definedName name="solver_cht" localSheetId="7" hidden="1">0</definedName>
    <definedName name="solver_cht" localSheetId="8" hidden="1">0</definedName>
    <definedName name="solver_cht" localSheetId="2" hidden="1">0</definedName>
    <definedName name="solver_cht" localSheetId="3" hidden="1">0</definedName>
    <definedName name="solver_cht" localSheetId="10" hidden="1">0</definedName>
    <definedName name="solver_cir1" localSheetId="6" hidden="1">1</definedName>
    <definedName name="solver_cir1" localSheetId="1" hidden="1">1</definedName>
    <definedName name="solver_cir1" localSheetId="7" hidden="1">1</definedName>
    <definedName name="solver_cir1" localSheetId="8" hidden="1">1</definedName>
    <definedName name="solver_cir1" localSheetId="2" hidden="1">1</definedName>
    <definedName name="solver_cir1" localSheetId="3" hidden="1">0</definedName>
    <definedName name="solver_cir1" localSheetId="10" hidden="1">1</definedName>
    <definedName name="solver_cir1" localSheetId="4" hidden="1">1</definedName>
    <definedName name="solver_cir1" localSheetId="5" hidden="1">1</definedName>
    <definedName name="solver_cir2" localSheetId="1" hidden="1">1</definedName>
    <definedName name="solver_cir2" localSheetId="7" hidden="1">1</definedName>
    <definedName name="solver_cir2" localSheetId="8" hidden="1">1</definedName>
    <definedName name="solver_cir2" localSheetId="2" hidden="1">1</definedName>
    <definedName name="solver_cir2" localSheetId="3" hidden="1">1</definedName>
    <definedName name="solver_cir2" localSheetId="4" hidden="1">1</definedName>
    <definedName name="solver_cir2" localSheetId="5" hidden="1">1</definedName>
    <definedName name="solver_cir3" localSheetId="1" hidden="1">1</definedName>
    <definedName name="solver_cir3" localSheetId="7" hidden="1">1</definedName>
    <definedName name="solver_cir3" localSheetId="8" hidden="1">1</definedName>
    <definedName name="solver_cir3" localSheetId="2" hidden="1">1</definedName>
    <definedName name="solver_cir3" localSheetId="3" hidden="1">1</definedName>
    <definedName name="solver_cir3" localSheetId="4" hidden="1">1</definedName>
    <definedName name="solver_cir3" localSheetId="5" hidden="1">1</definedName>
    <definedName name="solver_cir4" localSheetId="1" hidden="1">1</definedName>
    <definedName name="solver_con" localSheetId="6" hidden="1">" "</definedName>
    <definedName name="solver_con" localSheetId="0" hidden="1">" "</definedName>
    <definedName name="solver_con" localSheetId="1" hidden="1">" "</definedName>
    <definedName name="solver_con" localSheetId="7" hidden="1">" "</definedName>
    <definedName name="solver_con" localSheetId="8" hidden="1">" "</definedName>
    <definedName name="solver_con" localSheetId="2" hidden="1">" "</definedName>
    <definedName name="solver_con" localSheetId="3" hidden="1">" "</definedName>
    <definedName name="solver_con" localSheetId="10" hidden="1">" "</definedName>
    <definedName name="solver_con1" localSheetId="6" hidden="1">" "</definedName>
    <definedName name="solver_con1" localSheetId="1" hidden="1">" "</definedName>
    <definedName name="solver_con1" localSheetId="7" hidden="1">" "</definedName>
    <definedName name="solver_con1" localSheetId="8" hidden="1">" "</definedName>
    <definedName name="solver_con1" localSheetId="2" hidden="1">" "</definedName>
    <definedName name="solver_con1" localSheetId="3" hidden="1">" "</definedName>
    <definedName name="solver_con1" localSheetId="10" hidden="1">" "</definedName>
    <definedName name="solver_con2" localSheetId="1" hidden="1">" "</definedName>
    <definedName name="solver_con2" localSheetId="7" hidden="1">" "</definedName>
    <definedName name="solver_con2" localSheetId="8" hidden="1">" "</definedName>
    <definedName name="solver_con3" localSheetId="7" hidden="1">" "</definedName>
    <definedName name="solver_con3" localSheetId="8" hidden="1">" "</definedName>
    <definedName name="solver_cvg" localSheetId="6" hidden="1">0.00001</definedName>
    <definedName name="solver_cvg" localSheetId="0" hidden="1">0.0001</definedName>
    <definedName name="solver_cvg" localSheetId="1" hidden="1">0.0001</definedName>
    <definedName name="solver_cvg" localSheetId="7" hidden="1">0.0001</definedName>
    <definedName name="solver_cvg" localSheetId="8" hidden="1">0.0001</definedName>
    <definedName name="solver_cvg" localSheetId="2" hidden="1">0.0001</definedName>
    <definedName name="solver_cvg" localSheetId="3" hidden="1">0.0001</definedName>
    <definedName name="solver_cvg" localSheetId="9" hidden="1">0.0001</definedName>
    <definedName name="solver_cvg" localSheetId="10" hidden="1">0.0001</definedName>
    <definedName name="solver_cvg" localSheetId="4" hidden="1">0.0001</definedName>
    <definedName name="solver_cvg" localSheetId="5" hidden="1">0.0001</definedName>
    <definedName name="solver_dia" localSheetId="6" hidden="1">5</definedName>
    <definedName name="solver_dia" localSheetId="0" hidden="1">5</definedName>
    <definedName name="solver_dia" localSheetId="1" hidden="1">5</definedName>
    <definedName name="solver_dia" localSheetId="7" hidden="1">5</definedName>
    <definedName name="solver_dia" localSheetId="8" hidden="1">5</definedName>
    <definedName name="solver_dia" localSheetId="2" hidden="1">5</definedName>
    <definedName name="solver_dia" localSheetId="3" hidden="1">5</definedName>
    <definedName name="solver_dia" localSheetId="10" hidden="1">5</definedName>
    <definedName name="solver_dia" localSheetId="4" hidden="1">4</definedName>
    <definedName name="solver_dia" localSheetId="5" hidden="1">4</definedName>
    <definedName name="solver_drv" localSheetId="6" hidden="1">1</definedName>
    <definedName name="solver_drv" localSheetId="0" hidden="1">1</definedName>
    <definedName name="solver_drv" localSheetId="1" hidden="1">1</definedName>
    <definedName name="solver_drv" localSheetId="7" hidden="1">2</definedName>
    <definedName name="solver_drv" localSheetId="8" hidden="1">2</definedName>
    <definedName name="solver_drv" localSheetId="2" hidden="1">2</definedName>
    <definedName name="solver_dua" localSheetId="6" hidden="1">1</definedName>
    <definedName name="solver_dua" localSheetId="1" hidden="1">1</definedName>
    <definedName name="solver_dua" localSheetId="7" hidden="1">1</definedName>
    <definedName name="solver_dua" localSheetId="8" hidden="1">1</definedName>
    <definedName name="solver_dua" localSheetId="2" hidden="1">1</definedName>
    <definedName name="solver_dua" localSheetId="3" hidden="1">1</definedName>
    <definedName name="solver_dua" localSheetId="9" hidden="1">1</definedName>
    <definedName name="solver_dua" localSheetId="10" hidden="1">1</definedName>
    <definedName name="solver_dua" localSheetId="4" hidden="1">1</definedName>
    <definedName name="solver_dua" localSheetId="5" hidden="1">1</definedName>
    <definedName name="solver_eng" localSheetId="6" hidden="1">1</definedName>
    <definedName name="solver_eng" localSheetId="0" hidden="1">2</definedName>
    <definedName name="solver_eng" localSheetId="1" hidden="1">1</definedName>
    <definedName name="solver_eng" localSheetId="7" hidden="1">3</definedName>
    <definedName name="solver_eng" localSheetId="8" hidden="1">3</definedName>
    <definedName name="solver_eng" localSheetId="2" hidden="1">3</definedName>
    <definedName name="solver_eng" localSheetId="3" hidden="1">3</definedName>
    <definedName name="solver_eng" localSheetId="9" hidden="1">3</definedName>
    <definedName name="solver_eng" localSheetId="10" hidden="1">3</definedName>
    <definedName name="solver_eng" localSheetId="4" hidden="1">3</definedName>
    <definedName name="solver_eng" localSheetId="5" hidden="1">3</definedName>
    <definedName name="solver_est" localSheetId="6" hidden="1">1</definedName>
    <definedName name="solver_est" localSheetId="0" hidden="1">1</definedName>
    <definedName name="solver_est" localSheetId="1" hidden="1">1</definedName>
    <definedName name="solver_est" localSheetId="7" hidden="1">2</definedName>
    <definedName name="solver_est" localSheetId="8" hidden="1">2</definedName>
    <definedName name="solver_est" localSheetId="2" hidden="1">2</definedName>
    <definedName name="solver_fns" localSheetId="6" hidden="1">0</definedName>
    <definedName name="solver_fns" localSheetId="1" hidden="1">0</definedName>
    <definedName name="solver_fns" localSheetId="7" hidden="1">0</definedName>
    <definedName name="solver_fns" localSheetId="8" hidden="1">0</definedName>
    <definedName name="solver_fns" localSheetId="2" hidden="1">0</definedName>
    <definedName name="solver_fns" localSheetId="3" hidden="1">0</definedName>
    <definedName name="solver_fns" localSheetId="10" hidden="1">0</definedName>
    <definedName name="solver_iao" localSheetId="6" hidden="1">0</definedName>
    <definedName name="solver_iao" localSheetId="0" hidden="1">0</definedName>
    <definedName name="solver_iao" localSheetId="1" hidden="1">0</definedName>
    <definedName name="solver_iao" localSheetId="7" hidden="1">0</definedName>
    <definedName name="solver_iao" localSheetId="8" hidden="1">0</definedName>
    <definedName name="solver_iao" localSheetId="2" hidden="1">0</definedName>
    <definedName name="solver_iao" localSheetId="3" hidden="1">0</definedName>
    <definedName name="solver_iao" localSheetId="10" hidden="1">0</definedName>
    <definedName name="solver_iao" localSheetId="4" hidden="1">0</definedName>
    <definedName name="solver_iao" localSheetId="5" hidden="1">0</definedName>
    <definedName name="solver_ibd" localSheetId="6" hidden="1">2</definedName>
    <definedName name="solver_ibd" localSheetId="1" hidden="1">2</definedName>
    <definedName name="solver_ibd" localSheetId="7" hidden="1">2</definedName>
    <definedName name="solver_ibd" localSheetId="8" hidden="1">2</definedName>
    <definedName name="solver_ibd" localSheetId="2" hidden="1">2</definedName>
    <definedName name="solver_ibd" localSheetId="3" hidden="1">2</definedName>
    <definedName name="solver_ibd" localSheetId="9" hidden="1">2</definedName>
    <definedName name="solver_ibd" localSheetId="10" hidden="1">2</definedName>
    <definedName name="solver_ibd" localSheetId="4" hidden="1">2</definedName>
    <definedName name="solver_ibd" localSheetId="5" hidden="1">2</definedName>
    <definedName name="solver_ifs" localSheetId="1" hidden="1">0</definedName>
    <definedName name="solver_ifs" localSheetId="7" hidden="1">0</definedName>
    <definedName name="solver_ifs" localSheetId="8" hidden="1">0</definedName>
    <definedName name="solver_ifs" localSheetId="2" hidden="1">0</definedName>
    <definedName name="solver_ifs" localSheetId="3" hidden="1">0</definedName>
    <definedName name="solver_ifs" localSheetId="4" hidden="1">0</definedName>
    <definedName name="solver_ifs" localSheetId="5" hidden="1">0</definedName>
    <definedName name="solver_int" localSheetId="6" hidden="1">0</definedName>
    <definedName name="solver_int" localSheetId="0" hidden="1">0</definedName>
    <definedName name="solver_int" localSheetId="1" hidden="1">0</definedName>
    <definedName name="solver_int" localSheetId="7" hidden="1">0</definedName>
    <definedName name="solver_int" localSheetId="8" hidden="1">0</definedName>
    <definedName name="solver_int" localSheetId="2" hidden="1">0</definedName>
    <definedName name="solver_int" localSheetId="3" hidden="1">0</definedName>
    <definedName name="solver_int" localSheetId="10" hidden="1">0</definedName>
    <definedName name="solver_irs" localSheetId="6" hidden="1">0</definedName>
    <definedName name="solver_irs" localSheetId="0" hidden="1">0</definedName>
    <definedName name="solver_irs" localSheetId="1" hidden="1">0</definedName>
    <definedName name="solver_irs" localSheetId="7" hidden="1">0</definedName>
    <definedName name="solver_irs" localSheetId="8" hidden="1">0</definedName>
    <definedName name="solver_irs" localSheetId="2" hidden="1">0</definedName>
    <definedName name="solver_irs" localSheetId="3" hidden="1">0</definedName>
    <definedName name="solver_irs" localSheetId="10" hidden="1">0</definedName>
    <definedName name="solver_irs" localSheetId="4" hidden="1">0</definedName>
    <definedName name="solver_irs" localSheetId="5" hidden="1">0</definedName>
    <definedName name="solver_ism" localSheetId="6" hidden="1">0</definedName>
    <definedName name="solver_ism" localSheetId="0" hidden="1">0</definedName>
    <definedName name="solver_ism" localSheetId="1" hidden="1">0</definedName>
    <definedName name="solver_ism" localSheetId="7" hidden="1">0</definedName>
    <definedName name="solver_ism" localSheetId="8" hidden="1">0</definedName>
    <definedName name="solver_ism" localSheetId="2" hidden="1">0</definedName>
    <definedName name="solver_ism" localSheetId="3" hidden="1">0</definedName>
    <definedName name="solver_ism" localSheetId="10" hidden="1">0</definedName>
    <definedName name="solver_ism" localSheetId="4" hidden="1">0</definedName>
    <definedName name="solver_ism" localSheetId="5" hidden="1">0</definedName>
    <definedName name="solver_itr" localSheetId="6" hidden="1">1000</definedName>
    <definedName name="solver_itr" localSheetId="0" hidden="1">2147483647</definedName>
    <definedName name="solver_itr" localSheetId="1" hidden="1">5000</definedName>
    <definedName name="solver_itr" localSheetId="7" hidden="1">1000</definedName>
    <definedName name="solver_itr" localSheetId="8" hidden="1">1000</definedName>
    <definedName name="solver_itr" localSheetId="2" hidden="1">10000</definedName>
    <definedName name="solver_itr" localSheetId="3" hidden="1">10000</definedName>
    <definedName name="solver_itr" localSheetId="9" hidden="1">1000</definedName>
    <definedName name="solver_itr" localSheetId="10" hidden="1">1000</definedName>
    <definedName name="solver_itr" localSheetId="4" hidden="1">5000</definedName>
    <definedName name="solver_itr" localSheetId="5" hidden="1">5000</definedName>
    <definedName name="solver_kiv" localSheetId="6" hidden="1">2E+30</definedName>
    <definedName name="solver_kiv" localSheetId="0" hidden="1">2E+30</definedName>
    <definedName name="solver_kiv" localSheetId="2" hidden="1">2E+30</definedName>
    <definedName name="solver_lhs_ob1" localSheetId="6" hidden="1">0</definedName>
    <definedName name="solver_lhs_ob1" localSheetId="1" hidden="1">0</definedName>
    <definedName name="solver_lhs_ob1" localSheetId="7" hidden="1">0</definedName>
    <definedName name="solver_lhs_ob1" localSheetId="8" hidden="1">0</definedName>
    <definedName name="solver_lhs_ob1" localSheetId="2" hidden="1">0</definedName>
    <definedName name="solver_lhs_ob1" localSheetId="3" hidden="1">0</definedName>
    <definedName name="solver_lhs_ob1" localSheetId="10" hidden="1">0</definedName>
    <definedName name="solver_lhs_ob2" localSheetId="1" hidden="1">0</definedName>
    <definedName name="solver_lhs_ob2" localSheetId="7" hidden="1">0</definedName>
    <definedName name="solver_lhs_ob2" localSheetId="8" hidden="1">0</definedName>
    <definedName name="solver_lhs_ob3" localSheetId="7" hidden="1">0</definedName>
    <definedName name="solver_lhs_ob3" localSheetId="8" hidden="1">0</definedName>
    <definedName name="solver_lhs1" localSheetId="6" hidden="1">Drezner!$B$20:$C$20</definedName>
    <definedName name="solver_lhs1" localSheetId="1" hidden="1">Fitting2!$E$3</definedName>
    <definedName name="solver_lhs1" localSheetId="7" hidden="1">LineBal!$F$7:$F$18</definedName>
    <definedName name="solver_lhs1" localSheetId="8" hidden="1">LineBal2!$F$7:$F$18</definedName>
    <definedName name="solver_lhs1" localSheetId="2" hidden="1">Tardiness!$C$10:$H$10</definedName>
    <definedName name="solver_lhs1" localSheetId="3" hidden="1">Tardiness2!$C$10:$H$10</definedName>
    <definedName name="solver_lhs1" localSheetId="9" hidden="1">Teams!$K$5:$K$24</definedName>
    <definedName name="solver_lhs1" localSheetId="10" hidden="1">Teams2!$K$5:$K$24</definedName>
    <definedName name="solver_lhs1" localSheetId="4" hidden="1">TSP!$C$13:$H$13</definedName>
    <definedName name="solver_lhs1" localSheetId="5" hidden="1">'TSP2'!$C$13:$H$13</definedName>
    <definedName name="solver_lhs2" localSheetId="1" hidden="1">Fitting2!$E$4</definedName>
    <definedName name="solver_lhs2" localSheetId="7" hidden="1">LineBal!$F$7:$F$18</definedName>
    <definedName name="solver_lhs2" localSheetId="8" hidden="1">LineBal2!$F$7:$F$18</definedName>
    <definedName name="solver_lhs2" localSheetId="2" hidden="1">Tardiness!$C$10:$H$10</definedName>
    <definedName name="solver_lhs2" localSheetId="3" hidden="1">Tardiness2!$C$10:$H$10</definedName>
    <definedName name="solver_lhs2" localSheetId="4" hidden="1">TSP!$C$13:$H$13</definedName>
    <definedName name="solver_lhs2" localSheetId="5" hidden="1">'TSP2'!$C$13:$H$13</definedName>
    <definedName name="solver_lhs3" localSheetId="1" hidden="1">Fitting2!$E$4</definedName>
    <definedName name="solver_lhs3" localSheetId="7" hidden="1">LineBal!$F$7:$F$18</definedName>
    <definedName name="solver_lhs3" localSheetId="8" hidden="1">LineBal2!$F$7:$F$18</definedName>
    <definedName name="solver_lhs3" localSheetId="2" hidden="1">Tardiness!$C$10:$H$10</definedName>
    <definedName name="solver_lhs3" localSheetId="3" hidden="1">Tardiness2!$C$10:$H$10</definedName>
    <definedName name="solver_lhs3" localSheetId="4" hidden="1">TSP!$C$13:$H$13</definedName>
    <definedName name="solver_lhs3" localSheetId="5" hidden="1">'TSP2'!$C$13:$H$13</definedName>
    <definedName name="solver_lhs4" localSheetId="1" hidden="1">Fitting2!$E$4</definedName>
    <definedName name="solver_lin" localSheetId="6" hidden="1">2</definedName>
    <definedName name="solver_lin" localSheetId="0" hidden="1">1</definedName>
    <definedName name="solver_lin" localSheetId="1" hidden="1">2</definedName>
    <definedName name="solver_lin" localSheetId="7" hidden="1">2</definedName>
    <definedName name="solver_lin" localSheetId="8" hidden="1">2</definedName>
    <definedName name="solver_lin" localSheetId="2" hidden="1">2</definedName>
    <definedName name="solver_lin" localSheetId="3" hidden="1">2</definedName>
    <definedName name="solver_lin" localSheetId="9" hidden="1">2</definedName>
    <definedName name="solver_lin" localSheetId="10" hidden="1">2</definedName>
    <definedName name="solver_lin" localSheetId="4" hidden="1">2</definedName>
    <definedName name="solver_lin" localSheetId="5" hidden="1">2</definedName>
    <definedName name="solver_loc" localSheetId="6" hidden="1">1</definedName>
    <definedName name="solver_loc" localSheetId="1" hidden="1">1</definedName>
    <definedName name="solver_loc" localSheetId="7" hidden="1">1</definedName>
    <definedName name="solver_loc" localSheetId="8" hidden="1">1</definedName>
    <definedName name="solver_loc" localSheetId="2" hidden="1">1</definedName>
    <definedName name="solver_loc" localSheetId="3" hidden="1">1</definedName>
    <definedName name="solver_loc" localSheetId="9" hidden="1">1</definedName>
    <definedName name="solver_loc" localSheetId="10" hidden="1">1</definedName>
    <definedName name="solver_loc" localSheetId="4" hidden="1">1</definedName>
    <definedName name="solver_loc" localSheetId="5" hidden="1">1</definedName>
    <definedName name="solver_lva" localSheetId="6" hidden="1">2</definedName>
    <definedName name="solver_lva" localSheetId="0" hidden="1">0</definedName>
    <definedName name="solver_lva" localSheetId="1" hidden="1">2</definedName>
    <definedName name="solver_lva" localSheetId="7" hidden="1">2</definedName>
    <definedName name="solver_lva" localSheetId="8" hidden="1">2</definedName>
    <definedName name="solver_lva" localSheetId="2" hidden="1">2</definedName>
    <definedName name="solver_mda" localSheetId="6" hidden="1">4</definedName>
    <definedName name="solver_mda" localSheetId="0" hidden="1">4</definedName>
    <definedName name="solver_mda" localSheetId="1" hidden="1">4</definedName>
    <definedName name="solver_mda" localSheetId="7" hidden="1">4</definedName>
    <definedName name="solver_mda" localSheetId="8" hidden="1">4</definedName>
    <definedName name="solver_mda" localSheetId="2" hidden="1">4</definedName>
    <definedName name="solver_mda" localSheetId="3" hidden="1">4</definedName>
    <definedName name="solver_mda" localSheetId="10" hidden="1">4</definedName>
    <definedName name="solver_mip" localSheetId="6" hidden="1">5000</definedName>
    <definedName name="solver_mip" localSheetId="0" hidden="1">2147483647</definedName>
    <definedName name="solver_mip" localSheetId="1" hidden="1">2147483647</definedName>
    <definedName name="solver_mip" localSheetId="7" hidden="1">5000</definedName>
    <definedName name="solver_mip" localSheetId="8" hidden="1">5000</definedName>
    <definedName name="solver_mip" localSheetId="2" hidden="1">5000</definedName>
    <definedName name="solver_mip" localSheetId="3" hidden="1">50000</definedName>
    <definedName name="solver_mip" localSheetId="9" hidden="1">5000</definedName>
    <definedName name="solver_mip" localSheetId="10" hidden="1">5000</definedName>
    <definedName name="solver_mip" localSheetId="4" hidden="1">5000</definedName>
    <definedName name="solver_mip" localSheetId="5" hidden="1">5000</definedName>
    <definedName name="solver_mni" localSheetId="6" hidden="1">15</definedName>
    <definedName name="solver_mni" localSheetId="1" hidden="1">15</definedName>
    <definedName name="solver_mni" localSheetId="7" hidden="1">10</definedName>
    <definedName name="solver_mni" localSheetId="8" hidden="1">10</definedName>
    <definedName name="solver_mni" localSheetId="2" hidden="1">30</definedName>
    <definedName name="solver_mni" localSheetId="3" hidden="1">10</definedName>
    <definedName name="solver_mni" localSheetId="9" hidden="1">30</definedName>
    <definedName name="solver_mni" localSheetId="10" hidden="1">10</definedName>
    <definedName name="solver_mni" localSheetId="4" hidden="1">30</definedName>
    <definedName name="solver_mni" localSheetId="5" hidden="1">30</definedName>
    <definedName name="solver_mod" localSheetId="6" hidden="1">3</definedName>
    <definedName name="solver_mod" localSheetId="0" hidden="1">3</definedName>
    <definedName name="solver_mod" localSheetId="1" hidden="1">3</definedName>
    <definedName name="solver_mod" localSheetId="7" hidden="1">3</definedName>
    <definedName name="solver_mod" localSheetId="8" hidden="1">3</definedName>
    <definedName name="solver_mod" localSheetId="2" hidden="1">3</definedName>
    <definedName name="solver_mod" localSheetId="3" hidden="1">3</definedName>
    <definedName name="solver_mod" localSheetId="10" hidden="1">3</definedName>
    <definedName name="solver_mod" localSheetId="4" hidden="1">4</definedName>
    <definedName name="solver_mod" localSheetId="5" hidden="1">4</definedName>
    <definedName name="solver_mrt" localSheetId="6" hidden="1">0.075</definedName>
    <definedName name="solver_mrt" localSheetId="1" hidden="1">0.075</definedName>
    <definedName name="solver_mrt" localSheetId="7" hidden="1">0.075</definedName>
    <definedName name="solver_mrt" localSheetId="8" hidden="1">0.075</definedName>
    <definedName name="solver_mrt" localSheetId="2" hidden="1">0.075</definedName>
    <definedName name="solver_mrt" localSheetId="3" hidden="1">0.075</definedName>
    <definedName name="solver_mrt" localSheetId="9" hidden="1">0.075</definedName>
    <definedName name="solver_mrt" localSheetId="10" hidden="1">0.075</definedName>
    <definedName name="solver_mrt" localSheetId="4" hidden="1">0.075</definedName>
    <definedName name="solver_mrt" localSheetId="5" hidden="1">0.075</definedName>
    <definedName name="solver_msl" localSheetId="6" hidden="1">0</definedName>
    <definedName name="solver_msl" localSheetId="0" hidden="1">0</definedName>
    <definedName name="solver_msl" localSheetId="1" hidden="1">2</definedName>
    <definedName name="solver_msl" localSheetId="2" hidden="1">0</definedName>
    <definedName name="solver_neg" localSheetId="6" hidden="1">1</definedName>
    <definedName name="solver_neg" localSheetId="0" hidden="1">0</definedName>
    <definedName name="solver_neg" localSheetId="1" hidden="1">1</definedName>
    <definedName name="solver_neg" localSheetId="7" hidden="1">2</definedName>
    <definedName name="solver_neg" localSheetId="8" hidden="1">2</definedName>
    <definedName name="solver_neg" localSheetId="2" hidden="1">2</definedName>
    <definedName name="solver_neg" localSheetId="3" hidden="1">2</definedName>
    <definedName name="solver_neg" localSheetId="9" hidden="1">2</definedName>
    <definedName name="solver_neg" localSheetId="10" hidden="1">2</definedName>
    <definedName name="solver_neg" localSheetId="4" hidden="1">1</definedName>
    <definedName name="solver_neg" localSheetId="5" hidden="1">1</definedName>
    <definedName name="solver_nod" localSheetId="6" hidden="1">5000</definedName>
    <definedName name="solver_nod" localSheetId="0" hidden="1">2147483647</definedName>
    <definedName name="solver_nod" localSheetId="1" hidden="1">2147483647</definedName>
    <definedName name="solver_nod" localSheetId="7" hidden="1">5000</definedName>
    <definedName name="solver_nod" localSheetId="8" hidden="1">5000</definedName>
    <definedName name="solver_nod" localSheetId="2" hidden="1">5000</definedName>
    <definedName name="solver_nod" localSheetId="3" hidden="1">50000</definedName>
    <definedName name="solver_nod" localSheetId="9" hidden="1">5000</definedName>
    <definedName name="solver_nod" localSheetId="10" hidden="1">5000</definedName>
    <definedName name="solver_nod" localSheetId="4" hidden="1">5000</definedName>
    <definedName name="solver_nod" localSheetId="5" hidden="1">5000</definedName>
    <definedName name="solver_ntr" localSheetId="6" hidden="1">0</definedName>
    <definedName name="solver_ntr" localSheetId="0" hidden="1">0</definedName>
    <definedName name="solver_ntr" localSheetId="1" hidden="1">0</definedName>
    <definedName name="solver_ntr" localSheetId="7" hidden="1">0</definedName>
    <definedName name="solver_ntr" localSheetId="8" hidden="1">0</definedName>
    <definedName name="solver_ntr" localSheetId="2" hidden="1">0</definedName>
    <definedName name="solver_ntr" localSheetId="3" hidden="1">0</definedName>
    <definedName name="solver_ntr" localSheetId="10" hidden="1">0</definedName>
    <definedName name="solver_ntri" hidden="1">1000</definedName>
    <definedName name="solver_num" localSheetId="6" hidden="1">1</definedName>
    <definedName name="solver_num" localSheetId="0" hidden="1">0</definedName>
    <definedName name="solver_num" localSheetId="1" hidden="1">2</definedName>
    <definedName name="solver_num" localSheetId="7" hidden="1">3</definedName>
    <definedName name="solver_num" localSheetId="8" hidden="1">3</definedName>
    <definedName name="solver_num" localSheetId="2" hidden="1">1</definedName>
    <definedName name="solver_num" localSheetId="3" hidden="1">1</definedName>
    <definedName name="solver_num" localSheetId="9" hidden="1">1</definedName>
    <definedName name="solver_num" localSheetId="10" hidden="1">1</definedName>
    <definedName name="solver_num" localSheetId="4" hidden="1">1</definedName>
    <definedName name="solver_num" localSheetId="5" hidden="1">1</definedName>
    <definedName name="solver_nwt" localSheetId="6" hidden="1">1</definedName>
    <definedName name="solver_nwt" localSheetId="0" hidden="1">1</definedName>
    <definedName name="solver_nwt" localSheetId="1" hidden="1">1</definedName>
    <definedName name="solver_nwt" localSheetId="7" hidden="1">2</definedName>
    <definedName name="solver_nwt" localSheetId="8" hidden="1">2</definedName>
    <definedName name="solver_nwt" localSheetId="2" hidden="1">2</definedName>
    <definedName name="solver_obc" localSheetId="6" hidden="1">0</definedName>
    <definedName name="solver_obc" localSheetId="0" hidden="1">0</definedName>
    <definedName name="solver_obc" localSheetId="1" hidden="1">0</definedName>
    <definedName name="solver_obc" localSheetId="7" hidden="1">0</definedName>
    <definedName name="solver_obc" localSheetId="8" hidden="1">0</definedName>
    <definedName name="solver_obc" localSheetId="2" hidden="1">0</definedName>
    <definedName name="solver_obc" localSheetId="3" hidden="1">0</definedName>
    <definedName name="solver_obc" localSheetId="10" hidden="1">0</definedName>
    <definedName name="solver_obp" localSheetId="6" hidden="1">0</definedName>
    <definedName name="solver_obp" localSheetId="0" hidden="1">0</definedName>
    <definedName name="solver_obp" localSheetId="1" hidden="1">0</definedName>
    <definedName name="solver_obp" localSheetId="7" hidden="1">0</definedName>
    <definedName name="solver_obp" localSheetId="8" hidden="1">0</definedName>
    <definedName name="solver_obp" localSheetId="2" hidden="1">0</definedName>
    <definedName name="solver_obp" localSheetId="3" hidden="1">0</definedName>
    <definedName name="solver_obp" localSheetId="10" hidden="1">0</definedName>
    <definedName name="solver_ofx" localSheetId="6" hidden="1">2</definedName>
    <definedName name="solver_ofx" localSheetId="1" hidden="1">2</definedName>
    <definedName name="solver_ofx" localSheetId="7" hidden="1">2</definedName>
    <definedName name="solver_ofx" localSheetId="8" hidden="1">2</definedName>
    <definedName name="solver_ofx" localSheetId="2" hidden="1">2</definedName>
    <definedName name="solver_ofx" localSheetId="3" hidden="1">2</definedName>
    <definedName name="solver_ofx" localSheetId="9" hidden="1">2</definedName>
    <definedName name="solver_ofx" localSheetId="10" hidden="1">2</definedName>
    <definedName name="solver_ofx" localSheetId="4" hidden="1">2</definedName>
    <definedName name="solver_ofx" localSheetId="5" hidden="1">2</definedName>
    <definedName name="solver_opt" localSheetId="6" hidden="1">Drezner!$E$20</definedName>
    <definedName name="solver_opt" localSheetId="0" hidden="1">Fitting!$F$5</definedName>
    <definedName name="solver_opt" localSheetId="1" hidden="1">Fitting2!$F$5</definedName>
    <definedName name="solver_opt" localSheetId="7" hidden="1">LineBal!$G$3</definedName>
    <definedName name="solver_opt" localSheetId="8" hidden="1">LineBal2!$G$3</definedName>
    <definedName name="solver_opt" localSheetId="2" hidden="1">Tardiness!$C$16</definedName>
    <definedName name="solver_opt" localSheetId="3" hidden="1">Tardiness2!$C$16</definedName>
    <definedName name="solver_opt" localSheetId="9" hidden="1">Teams!$G$5</definedName>
    <definedName name="solver_opt" localSheetId="10" hidden="1">Teams2!$G$5</definedName>
    <definedName name="solver_opt" localSheetId="4" hidden="1">TSP!$D$17</definedName>
    <definedName name="solver_opt" localSheetId="5" hidden="1">'TSP2'!$D$17</definedName>
    <definedName name="solver_opt_ob" localSheetId="6" hidden="1">1</definedName>
    <definedName name="solver_opt_ob" localSheetId="0" hidden="1">1</definedName>
    <definedName name="solver_opt_ob" localSheetId="1" hidden="1">1</definedName>
    <definedName name="solver_opt_ob" localSheetId="7" hidden="1">1</definedName>
    <definedName name="solver_opt_ob" localSheetId="8" hidden="1">1</definedName>
    <definedName name="solver_opt_ob" localSheetId="2" hidden="1">1</definedName>
    <definedName name="solver_opt_ob" localSheetId="3" hidden="1">1</definedName>
    <definedName name="solver_opt_ob" localSheetId="10" hidden="1">1</definedName>
    <definedName name="solver_piv" localSheetId="6" hidden="1">0.000001</definedName>
    <definedName name="solver_piv" localSheetId="1" hidden="1">0.000001</definedName>
    <definedName name="solver_piv" localSheetId="7" hidden="1">0.000001</definedName>
    <definedName name="solver_piv" localSheetId="8" hidden="1">0.000001</definedName>
    <definedName name="solver_piv" localSheetId="2" hidden="1">0.000001</definedName>
    <definedName name="solver_pre" localSheetId="6" hidden="1">0.000001</definedName>
    <definedName name="solver_pre" localSheetId="0" hidden="1">0.000001</definedName>
    <definedName name="solver_pre" localSheetId="1" hidden="1">0.000001</definedName>
    <definedName name="solver_pre" localSheetId="7" hidden="1">0.000001</definedName>
    <definedName name="solver_pre" localSheetId="8" hidden="1">0.000001</definedName>
    <definedName name="solver_pre" localSheetId="2" hidden="1">0.000001</definedName>
    <definedName name="solver_pre" localSheetId="3" hidden="1">0.000001</definedName>
    <definedName name="solver_pre" localSheetId="9" hidden="1">0.000001</definedName>
    <definedName name="solver_pre" localSheetId="10" hidden="1">0.000001</definedName>
    <definedName name="solver_pre" localSheetId="4" hidden="1">0.000001</definedName>
    <definedName name="solver_pre" localSheetId="5" hidden="1">0.000001</definedName>
    <definedName name="solver_pro" localSheetId="6" hidden="1">2</definedName>
    <definedName name="solver_pro" localSheetId="1" hidden="1">2</definedName>
    <definedName name="solver_pro" localSheetId="7" hidden="1">2</definedName>
    <definedName name="solver_pro" localSheetId="8" hidden="1">2</definedName>
    <definedName name="solver_pro" localSheetId="2" hidden="1">2</definedName>
    <definedName name="solver_pro" localSheetId="3" hidden="1">2</definedName>
    <definedName name="solver_pro" localSheetId="9" hidden="1">2</definedName>
    <definedName name="solver_pro" localSheetId="10" hidden="1">2</definedName>
    <definedName name="solver_pro" localSheetId="4" hidden="1">2</definedName>
    <definedName name="solver_pro" localSheetId="5" hidden="1">2</definedName>
    <definedName name="solver_psi" localSheetId="6" hidden="1">0</definedName>
    <definedName name="solver_psi" localSheetId="0" hidden="1">0</definedName>
    <definedName name="solver_psi" localSheetId="1" hidden="1">0</definedName>
    <definedName name="solver_psi" localSheetId="7" hidden="1">0</definedName>
    <definedName name="solver_psi" localSheetId="8" hidden="1">0</definedName>
    <definedName name="solver_psi" localSheetId="2" hidden="1">0</definedName>
    <definedName name="solver_psi" localSheetId="3" hidden="1">0</definedName>
    <definedName name="solver_psi" localSheetId="10" hidden="1">0</definedName>
    <definedName name="solver_rbv" localSheetId="6" hidden="1">1</definedName>
    <definedName name="solver_rbv" localSheetId="0" hidden="1">1</definedName>
    <definedName name="solver_rbv" localSheetId="1" hidden="1">1</definedName>
    <definedName name="solver_rbv" localSheetId="7" hidden="1">1</definedName>
    <definedName name="solver_rbv" localSheetId="8" hidden="1">1</definedName>
    <definedName name="solver_rbv" localSheetId="2" hidden="1">1</definedName>
    <definedName name="solver_rbv" localSheetId="3" hidden="1">1</definedName>
    <definedName name="solver_rbv" localSheetId="9" hidden="1">1</definedName>
    <definedName name="solver_rbv" localSheetId="10" hidden="1">1</definedName>
    <definedName name="solver_rbv" localSheetId="4" hidden="1">1</definedName>
    <definedName name="solver_rbv" localSheetId="5" hidden="1">1</definedName>
    <definedName name="solver_rdp" localSheetId="6" hidden="1">0</definedName>
    <definedName name="solver_rdp" localSheetId="0" hidden="1">0</definedName>
    <definedName name="solver_rdp" localSheetId="1" hidden="1">0</definedName>
    <definedName name="solver_rdp" localSheetId="7" hidden="1">0</definedName>
    <definedName name="solver_rdp" localSheetId="8" hidden="1">0</definedName>
    <definedName name="solver_rdp" localSheetId="2" hidden="1">0</definedName>
    <definedName name="solver_rdp" localSheetId="3" hidden="1">0</definedName>
    <definedName name="solver_rdp" localSheetId="10" hidden="1">0</definedName>
    <definedName name="solver_rdp" localSheetId="4" hidden="1">0</definedName>
    <definedName name="solver_rdp" localSheetId="5" hidden="1">0</definedName>
    <definedName name="solver_red" localSheetId="6" hidden="1">0.000001</definedName>
    <definedName name="solver_red" localSheetId="1" hidden="1">0.000001</definedName>
    <definedName name="solver_red" localSheetId="7" hidden="1">0.000001</definedName>
    <definedName name="solver_red" localSheetId="8" hidden="1">0.000001</definedName>
    <definedName name="solver_red" localSheetId="2" hidden="1">0.000001</definedName>
    <definedName name="solver_rel1" localSheetId="6" hidden="1">1</definedName>
    <definedName name="solver_rel1" localSheetId="1" hidden="1">1</definedName>
    <definedName name="solver_rel1" localSheetId="7" hidden="1">4</definedName>
    <definedName name="solver_rel1" localSheetId="8" hidden="1">4</definedName>
    <definedName name="solver_rel1" localSheetId="2" hidden="1">6</definedName>
    <definedName name="solver_rel1" localSheetId="3" hidden="1">6</definedName>
    <definedName name="solver_rel1" localSheetId="9" hidden="1">6</definedName>
    <definedName name="solver_rel1" localSheetId="10" hidden="1">6</definedName>
    <definedName name="solver_rel1" localSheetId="4" hidden="1">6</definedName>
    <definedName name="solver_rel1" localSheetId="5" hidden="1">6</definedName>
    <definedName name="solver_rel2" localSheetId="1" hidden="1">1</definedName>
    <definedName name="solver_rel2" localSheetId="7" hidden="1">1</definedName>
    <definedName name="solver_rel2" localSheetId="8" hidden="1">1</definedName>
    <definedName name="solver_rel2" localSheetId="2" hidden="1">4</definedName>
    <definedName name="solver_rel2" localSheetId="3" hidden="1">4</definedName>
    <definedName name="solver_rel2" localSheetId="4" hidden="1">4</definedName>
    <definedName name="solver_rel2" localSheetId="5" hidden="1">4</definedName>
    <definedName name="solver_rel3" localSheetId="1" hidden="1">1</definedName>
    <definedName name="solver_rel3" localSheetId="7" hidden="1">3</definedName>
    <definedName name="solver_rel3" localSheetId="8" hidden="1">3</definedName>
    <definedName name="solver_rel3" localSheetId="2" hidden="1">3</definedName>
    <definedName name="solver_rel3" localSheetId="3" hidden="1">3</definedName>
    <definedName name="solver_rel3" localSheetId="4" hidden="1">3</definedName>
    <definedName name="solver_rel3" localSheetId="5" hidden="1">3</definedName>
    <definedName name="solver_rel4" localSheetId="1" hidden="1">3</definedName>
    <definedName name="solver_reo" localSheetId="6" hidden="1">2</definedName>
    <definedName name="solver_reo" localSheetId="1" hidden="1">2</definedName>
    <definedName name="solver_reo" localSheetId="7" hidden="1">2</definedName>
    <definedName name="solver_reo" localSheetId="8" hidden="1">2</definedName>
    <definedName name="solver_reo" localSheetId="2" hidden="1">2</definedName>
    <definedName name="solver_reo" localSheetId="3" hidden="1">2</definedName>
    <definedName name="solver_reo" localSheetId="9" hidden="1">2</definedName>
    <definedName name="solver_reo" localSheetId="10" hidden="1">2</definedName>
    <definedName name="solver_reo" localSheetId="4" hidden="1">2</definedName>
    <definedName name="solver_reo" localSheetId="5" hidden="1">2</definedName>
    <definedName name="solver_rep" localSheetId="6" hidden="1">2</definedName>
    <definedName name="solver_rep" localSheetId="0" hidden="1">0</definedName>
    <definedName name="solver_rep" localSheetId="1" hidden="1">2</definedName>
    <definedName name="solver_rep" localSheetId="7" hidden="1">2</definedName>
    <definedName name="solver_rep" localSheetId="8" hidden="1">2</definedName>
    <definedName name="solver_rep" localSheetId="2" hidden="1">2</definedName>
    <definedName name="solver_rep" localSheetId="3" hidden="1">2</definedName>
    <definedName name="solver_rep" localSheetId="9" hidden="1">2</definedName>
    <definedName name="solver_rep" localSheetId="10" hidden="1">2</definedName>
    <definedName name="solver_rep" localSheetId="4" hidden="1">2</definedName>
    <definedName name="solver_rep" localSheetId="5" hidden="1">2</definedName>
    <definedName name="solver_rhs1" localSheetId="6" hidden="1">100</definedName>
    <definedName name="solver_rhs1" localSheetId="1" hidden="1">50</definedName>
    <definedName name="solver_rhs1" localSheetId="7" hidden="1">integer</definedName>
    <definedName name="solver_rhs1" localSheetId="8" hidden="1">integer</definedName>
    <definedName name="solver_rhs1" localSheetId="2" hidden="1">alldifferent</definedName>
    <definedName name="solver_rhs1" localSheetId="3" hidden="1">binary</definedName>
    <definedName name="solver_rhs1" localSheetId="9" hidden="1">binary</definedName>
    <definedName name="solver_rhs1" localSheetId="10" hidden="1">binary</definedName>
    <definedName name="solver_rhs1" localSheetId="4" hidden="1">binary</definedName>
    <definedName name="solver_rhs1" localSheetId="5" hidden="1">binary</definedName>
    <definedName name="solver_rhs2" localSheetId="1" hidden="1">1</definedName>
    <definedName name="solver_rhs2" localSheetId="7" hidden="1">12</definedName>
    <definedName name="solver_rhs2" localSheetId="8" hidden="1">12</definedName>
    <definedName name="solver_rhs2" localSheetId="2" hidden="1">integer</definedName>
    <definedName name="solver_rhs2" localSheetId="3" hidden="1">integer</definedName>
    <definedName name="solver_rhs2" localSheetId="4" hidden="1">integer</definedName>
    <definedName name="solver_rhs2" localSheetId="5" hidden="1">integer</definedName>
    <definedName name="solver_rhs3" localSheetId="1" hidden="1">1</definedName>
    <definedName name="solver_rhs3" localSheetId="7" hidden="1">1</definedName>
    <definedName name="solver_rhs3" localSheetId="8" hidden="1">1</definedName>
    <definedName name="solver_rhs3" localSheetId="2" hidden="1">1</definedName>
    <definedName name="solver_rhs3" localSheetId="3" hidden="1">1</definedName>
    <definedName name="solver_rhs3" localSheetId="4" hidden="1">1</definedName>
    <definedName name="solver_rhs3" localSheetId="5" hidden="1">1</definedName>
    <definedName name="solver_rhs4" localSheetId="1" hidden="1">0</definedName>
    <definedName name="solver_rlx" localSheetId="6" hidden="1">0</definedName>
    <definedName name="solver_rlx" localSheetId="0" hidden="1">0</definedName>
    <definedName name="solver_rlx" localSheetId="1" hidden="1">0</definedName>
    <definedName name="solver_rlx" localSheetId="7" hidden="1">0</definedName>
    <definedName name="solver_rlx" localSheetId="8" hidden="1">0</definedName>
    <definedName name="solver_rlx" localSheetId="2" hidden="1">0</definedName>
    <definedName name="solver_rlx" localSheetId="3" hidden="1">0</definedName>
    <definedName name="solver_rlx" localSheetId="9" hidden="1">2</definedName>
    <definedName name="solver_rlx" localSheetId="10" hidden="1">0</definedName>
    <definedName name="solver_rlx" localSheetId="4" hidden="1">2</definedName>
    <definedName name="solver_rlx" localSheetId="5" hidden="1">2</definedName>
    <definedName name="solver_rsd" localSheetId="6" hidden="1">0</definedName>
    <definedName name="solver_rsd" localSheetId="0" hidden="1">0</definedName>
    <definedName name="solver_rsd" localSheetId="1" hidden="1">0</definedName>
    <definedName name="solver_rsd" localSheetId="7" hidden="1">0</definedName>
    <definedName name="solver_rsd" localSheetId="8" hidden="1">0</definedName>
    <definedName name="solver_rsd" localSheetId="2" hidden="1">0</definedName>
    <definedName name="solver_rsd" localSheetId="3" hidden="1">0</definedName>
    <definedName name="solver_rsd" localSheetId="10" hidden="1">0</definedName>
    <definedName name="solver_rsmp" hidden="1">2</definedName>
    <definedName name="solver_rsp" localSheetId="1" hidden="1">0</definedName>
    <definedName name="solver_rsp" localSheetId="7" hidden="1">0</definedName>
    <definedName name="solver_rsp" localSheetId="8" hidden="1">0</definedName>
    <definedName name="solver_rsp" localSheetId="2" hidden="1">0</definedName>
    <definedName name="solver_rsp" localSheetId="3" hidden="1">0</definedName>
    <definedName name="solver_rsp" localSheetId="4" hidden="1">0</definedName>
    <definedName name="solver_rsp" localSheetId="5" hidden="1">0</definedName>
    <definedName name="solver_rtr" localSheetId="6" hidden="1">0</definedName>
    <definedName name="solver_rtr" localSheetId="0" hidden="1">0</definedName>
    <definedName name="solver_rtr" localSheetId="1" hidden="1">0</definedName>
    <definedName name="solver_rtr" localSheetId="7" hidden="1">0</definedName>
    <definedName name="solver_rtr" localSheetId="8" hidden="1">0</definedName>
    <definedName name="solver_rtr" localSheetId="2" hidden="1">0</definedName>
    <definedName name="solver_rtr" localSheetId="3" hidden="1">0</definedName>
    <definedName name="solver_rtr" localSheetId="10" hidden="1">0</definedName>
    <definedName name="solver_rxc1" localSheetId="6" hidden="1">1</definedName>
    <definedName name="solver_rxc1" localSheetId="1" hidden="1">1</definedName>
    <definedName name="solver_rxc1" localSheetId="7" hidden="1">1</definedName>
    <definedName name="solver_rxc1" localSheetId="8" hidden="1">1</definedName>
    <definedName name="solver_rxc1" localSheetId="2" hidden="1">1</definedName>
    <definedName name="solver_rxc1" localSheetId="3" hidden="1">1</definedName>
    <definedName name="solver_rxc1" localSheetId="10" hidden="1">1</definedName>
    <definedName name="solver_rxc2" localSheetId="1" hidden="1">1</definedName>
    <definedName name="solver_rxc2" localSheetId="7" hidden="1">1</definedName>
    <definedName name="solver_rxc2" localSheetId="8" hidden="1">1</definedName>
    <definedName name="solver_rxc3" localSheetId="7" hidden="1">1</definedName>
    <definedName name="solver_rxc3" localSheetId="8" hidden="1">1</definedName>
    <definedName name="solver_rxv" localSheetId="6" hidden="1">1</definedName>
    <definedName name="solver_rxv" localSheetId="0" hidden="1">1</definedName>
    <definedName name="solver_rxv" localSheetId="1" hidden="1">1</definedName>
    <definedName name="solver_rxv" localSheetId="7" hidden="1">1</definedName>
    <definedName name="solver_rxv" localSheetId="8" hidden="1">1</definedName>
    <definedName name="solver_rxv" localSheetId="2" hidden="1">1</definedName>
    <definedName name="solver_rxv" localSheetId="3" hidden="1">1</definedName>
    <definedName name="solver_rxv" localSheetId="10" hidden="1">1</definedName>
    <definedName name="solver_scl" localSheetId="6" hidden="1">2</definedName>
    <definedName name="solver_scl" localSheetId="0" hidden="1">0</definedName>
    <definedName name="solver_scl" localSheetId="1" hidden="1">2</definedName>
    <definedName name="solver_scl" localSheetId="7" hidden="1">2</definedName>
    <definedName name="solver_scl" localSheetId="8" hidden="1">2</definedName>
    <definedName name="solver_scl" localSheetId="2" hidden="1">2</definedName>
    <definedName name="solver_scl" localSheetId="3" hidden="1">2</definedName>
    <definedName name="solver_scl" localSheetId="9" hidden="1">2</definedName>
    <definedName name="solver_scl" localSheetId="10" hidden="1">2</definedName>
    <definedName name="solver_scl" localSheetId="4" hidden="1">2</definedName>
    <definedName name="solver_scl" localSheetId="5" hidden="1">2</definedName>
    <definedName name="solver_seed" hidden="1">0</definedName>
    <definedName name="solver_sel" localSheetId="6" hidden="1">1</definedName>
    <definedName name="solver_sel" localSheetId="0" hidden="1">1</definedName>
    <definedName name="solver_sel" localSheetId="1" hidden="1">1</definedName>
    <definedName name="solver_sel" localSheetId="7" hidden="1">1</definedName>
    <definedName name="solver_sel" localSheetId="8" hidden="1">1</definedName>
    <definedName name="solver_sel" localSheetId="2" hidden="1">1</definedName>
    <definedName name="solver_sel" localSheetId="3" hidden="1">1</definedName>
    <definedName name="solver_sel" localSheetId="10" hidden="1">1</definedName>
    <definedName name="solver_sel" localSheetId="4" hidden="1">1</definedName>
    <definedName name="solver_sel" localSheetId="5" hidden="1">1</definedName>
    <definedName name="solver_sho" localSheetId="6" hidden="1">2</definedName>
    <definedName name="solver_sho" localSheetId="0" hidden="1">0</definedName>
    <definedName name="solver_sho" localSheetId="1" hidden="1">2</definedName>
    <definedName name="solver_sho" localSheetId="7" hidden="1">2</definedName>
    <definedName name="solver_sho" localSheetId="8" hidden="1">2</definedName>
    <definedName name="solver_sho" localSheetId="2" hidden="1">2</definedName>
    <definedName name="solver_sho" localSheetId="3" hidden="1">2</definedName>
    <definedName name="solver_sho" localSheetId="9" hidden="1">2</definedName>
    <definedName name="solver_sho" localSheetId="10" hidden="1">2</definedName>
    <definedName name="solver_sho" localSheetId="4" hidden="1">2</definedName>
    <definedName name="solver_sho" localSheetId="5" hidden="1">2</definedName>
    <definedName name="solver_slv" localSheetId="6" hidden="1">0</definedName>
    <definedName name="solver_slv" localSheetId="0" hidden="1">0</definedName>
    <definedName name="solver_slv" localSheetId="1" hidden="1">0</definedName>
    <definedName name="solver_slv" localSheetId="7" hidden="1">0</definedName>
    <definedName name="solver_slv" localSheetId="8" hidden="1">0</definedName>
    <definedName name="solver_slv" localSheetId="2" hidden="1">0</definedName>
    <definedName name="solver_slv" localSheetId="3" hidden="1">0</definedName>
    <definedName name="solver_slv" localSheetId="10" hidden="1">0</definedName>
    <definedName name="solver_slvu" localSheetId="6" hidden="1">0</definedName>
    <definedName name="solver_slvu" localSheetId="0" hidden="1">0</definedName>
    <definedName name="solver_slvu" localSheetId="1" hidden="1">0</definedName>
    <definedName name="solver_slvu" localSheetId="7" hidden="1">0</definedName>
    <definedName name="solver_slvu" localSheetId="8" hidden="1">0</definedName>
    <definedName name="solver_slvu" localSheetId="2" hidden="1">0</definedName>
    <definedName name="solver_slvu" localSheetId="3" hidden="1">0</definedName>
    <definedName name="solver_slvu" localSheetId="10" hidden="1">0</definedName>
    <definedName name="solver_ssz" localSheetId="6" hidden="1">25</definedName>
    <definedName name="solver_ssz" localSheetId="0" hidden="1">0</definedName>
    <definedName name="solver_ssz" localSheetId="1" hidden="1">25</definedName>
    <definedName name="solver_ssz" localSheetId="7" hidden="1">25</definedName>
    <definedName name="solver_ssz" localSheetId="8" hidden="1">25</definedName>
    <definedName name="solver_ssz" localSheetId="2" hidden="1">100</definedName>
    <definedName name="solver_ssz" localSheetId="3" hidden="1">25</definedName>
    <definedName name="solver_ssz" localSheetId="9" hidden="1">0</definedName>
    <definedName name="solver_ssz" localSheetId="10" hidden="1">25</definedName>
    <definedName name="solver_ssz" localSheetId="4" hidden="1">25</definedName>
    <definedName name="solver_ssz" localSheetId="5" hidden="1">25</definedName>
    <definedName name="solver_std" localSheetId="6" hidden="1">0</definedName>
    <definedName name="solver_std" localSheetId="1" hidden="1">0</definedName>
    <definedName name="solver_std" localSheetId="7" hidden="1">0</definedName>
    <definedName name="solver_std" localSheetId="8" hidden="1">0</definedName>
    <definedName name="solver_std" localSheetId="2" hidden="1">1</definedName>
    <definedName name="solver_tim" localSheetId="6" hidden="1">30</definedName>
    <definedName name="solver_tim" localSheetId="0" hidden="1">2147483647</definedName>
    <definedName name="solver_tim" localSheetId="1" hidden="1">30</definedName>
    <definedName name="solver_tim" localSheetId="7" hidden="1">30</definedName>
    <definedName name="solver_tim" localSheetId="8" hidden="1">30</definedName>
    <definedName name="solver_tim" localSheetId="2" hidden="1">30</definedName>
    <definedName name="solver_tim" localSheetId="3" hidden="1">20</definedName>
    <definedName name="solver_tim" localSheetId="9" hidden="1">100</definedName>
    <definedName name="solver_tim" localSheetId="10" hidden="1">30</definedName>
    <definedName name="solver_tim" localSheetId="4" hidden="1">30</definedName>
    <definedName name="solver_tim" localSheetId="5" hidden="1">30</definedName>
    <definedName name="solver_tms" localSheetId="6" hidden="1">2</definedName>
    <definedName name="solver_tms" localSheetId="0" hidden="1">0</definedName>
    <definedName name="solver_tms" localSheetId="1" hidden="1">2</definedName>
    <definedName name="solver_tms" localSheetId="2" hidden="1">0</definedName>
    <definedName name="solver_tol" localSheetId="6" hidden="1">0</definedName>
    <definedName name="solver_tol" localSheetId="0" hidden="1">0</definedName>
    <definedName name="solver_tol" localSheetId="1" hidden="1">0</definedName>
    <definedName name="solver_tol" localSheetId="7" hidden="1">0.0005</definedName>
    <definedName name="solver_tol" localSheetId="8" hidden="1">0.0005</definedName>
    <definedName name="solver_tol" localSheetId="2" hidden="1">0</definedName>
    <definedName name="solver_tol" localSheetId="3" hidden="1">0</definedName>
    <definedName name="solver_tol" localSheetId="9" hidden="1">0.05</definedName>
    <definedName name="solver_tol" localSheetId="10" hidden="1">0</definedName>
    <definedName name="solver_tol" localSheetId="4" hidden="1">0.05</definedName>
    <definedName name="solver_tol" localSheetId="5" hidden="1">0.05</definedName>
    <definedName name="solver_typ" localSheetId="6" hidden="1">2</definedName>
    <definedName name="solver_typ" localSheetId="0" hidden="1">2</definedName>
    <definedName name="solver_typ" localSheetId="1" hidden="1">2</definedName>
    <definedName name="solver_typ" localSheetId="7" hidden="1">2</definedName>
    <definedName name="solver_typ" localSheetId="8" hidden="1">2</definedName>
    <definedName name="solver_typ" localSheetId="2" hidden="1">2</definedName>
    <definedName name="solver_typ" localSheetId="3" hidden="1">2</definedName>
    <definedName name="solver_typ" localSheetId="9" hidden="1">2</definedName>
    <definedName name="solver_typ" localSheetId="10" hidden="1">2</definedName>
    <definedName name="solver_typ" localSheetId="4" hidden="1">2</definedName>
    <definedName name="solver_typ" localSheetId="5" hidden="1">2</definedName>
    <definedName name="solver_umod" localSheetId="6" hidden="1">1</definedName>
    <definedName name="solver_umod" localSheetId="0" hidden="1">1</definedName>
    <definedName name="solver_umod" localSheetId="1" hidden="1">1</definedName>
    <definedName name="solver_umod" localSheetId="7" hidden="1">1</definedName>
    <definedName name="solver_umod" localSheetId="8" hidden="1">1</definedName>
    <definedName name="solver_umod" localSheetId="2" hidden="1">1</definedName>
    <definedName name="solver_umod" localSheetId="3" hidden="1">1</definedName>
    <definedName name="solver_umod" localSheetId="10" hidden="1">1</definedName>
    <definedName name="solver_urs" localSheetId="6" hidden="1">0</definedName>
    <definedName name="solver_urs" localSheetId="0" hidden="1">0</definedName>
    <definedName name="solver_urs" localSheetId="1" hidden="1">0</definedName>
    <definedName name="solver_urs" localSheetId="7" hidden="1">0</definedName>
    <definedName name="solver_urs" localSheetId="8" hidden="1">0</definedName>
    <definedName name="solver_urs" localSheetId="2" hidden="1">0</definedName>
    <definedName name="solver_urs" localSheetId="3" hidden="1">0</definedName>
    <definedName name="solver_urs" localSheetId="10" hidden="1">0</definedName>
    <definedName name="solver_val" localSheetId="6" hidden="1">0</definedName>
    <definedName name="solver_val" localSheetId="0" hidden="1">0</definedName>
    <definedName name="solver_val" localSheetId="1" hidden="1">0</definedName>
    <definedName name="solver_val" localSheetId="7" hidden="1">0</definedName>
    <definedName name="solver_val" localSheetId="8" hidden="1">0</definedName>
    <definedName name="solver_val" localSheetId="2" hidden="1">0</definedName>
    <definedName name="solver_val" localSheetId="3" hidden="1">0</definedName>
    <definedName name="solver_val" localSheetId="9" hidden="1">0</definedName>
    <definedName name="solver_val" localSheetId="10" hidden="1">0</definedName>
    <definedName name="solver_val" localSheetId="4" hidden="1">0</definedName>
    <definedName name="solver_val" localSheetId="5" hidden="1">0</definedName>
    <definedName name="solver_var" localSheetId="6" hidden="1">" "</definedName>
    <definedName name="solver_var" localSheetId="0" hidden="1">" "</definedName>
    <definedName name="solver_var" localSheetId="1" hidden="1">" "</definedName>
    <definedName name="solver_var" localSheetId="7" hidden="1">" "</definedName>
    <definedName name="solver_var" localSheetId="8" hidden="1">" "</definedName>
    <definedName name="solver_var" localSheetId="2" hidden="1">" "</definedName>
    <definedName name="solver_var" localSheetId="3" hidden="1">" "</definedName>
    <definedName name="solver_var" localSheetId="10" hidden="1">" "</definedName>
    <definedName name="solver_ver" localSheetId="6" hidden="1">10</definedName>
    <definedName name="solver_ver" localSheetId="0" hidden="1">10</definedName>
    <definedName name="solver_ver" localSheetId="1" hidden="1">10</definedName>
    <definedName name="solver_ver" localSheetId="7" hidden="1">9</definedName>
    <definedName name="solver_ver" localSheetId="8" hidden="1">9</definedName>
    <definedName name="solver_ver" localSheetId="2" hidden="1">10</definedName>
    <definedName name="solver_ver" localSheetId="3" hidden="1">9</definedName>
    <definedName name="solver_ver" localSheetId="9" hidden="1">2</definedName>
    <definedName name="solver_ver" localSheetId="10" hidden="1">9</definedName>
    <definedName name="solver_ver" localSheetId="4" hidden="1">2</definedName>
    <definedName name="solver_ver" localSheetId="5" hidden="1">2</definedName>
    <definedName name="solver_vir" localSheetId="6" hidden="1">1</definedName>
    <definedName name="solver_vir" localSheetId="0" hidden="1">1</definedName>
    <definedName name="solver_vir" localSheetId="1" hidden="1">1</definedName>
    <definedName name="solver_vir" localSheetId="7" hidden="1">1</definedName>
    <definedName name="solver_vir" localSheetId="8" hidden="1">1</definedName>
    <definedName name="solver_vir" localSheetId="2" hidden="1">1</definedName>
    <definedName name="solver_vir" localSheetId="3" hidden="1">1</definedName>
    <definedName name="solver_vir" localSheetId="10" hidden="1">1</definedName>
    <definedName name="solver_vir" localSheetId="4" hidden="1">1</definedName>
    <definedName name="solver_vir" localSheetId="5" hidden="1">1</definedName>
    <definedName name="solver_vol" localSheetId="6" hidden="1">0</definedName>
    <definedName name="solver_vol" localSheetId="0" hidden="1">0</definedName>
    <definedName name="solver_vol" localSheetId="1" hidden="1">0</definedName>
    <definedName name="solver_vol" localSheetId="7" hidden="1">0</definedName>
    <definedName name="solver_vol" localSheetId="8" hidden="1">0</definedName>
    <definedName name="solver_vol" localSheetId="2" hidden="1">0</definedName>
    <definedName name="solver_vol" localSheetId="3" hidden="1">0</definedName>
    <definedName name="solver_vol" localSheetId="10" hidden="1">0</definedName>
    <definedName name="solver_vst" localSheetId="6" hidden="1">0</definedName>
    <definedName name="solver_vst" localSheetId="0" hidden="1">0</definedName>
    <definedName name="solver_vst" localSheetId="1" hidden="1">0</definedName>
    <definedName name="solver_vst" localSheetId="7" hidden="1">0</definedName>
    <definedName name="solver_vst" localSheetId="8" hidden="1">0</definedName>
    <definedName name="solver_vst" localSheetId="2" hidden="1">0</definedName>
    <definedName name="solver_vst" localSheetId="3" hidden="1">0</definedName>
    <definedName name="solver_vst" localSheetId="10" hidden="1">0</definedName>
  </definedNames>
  <calcPr calcId="144525"/>
</workbook>
</file>

<file path=xl/calcChain.xml><?xml version="1.0" encoding="utf-8"?>
<calcChain xmlns="http://schemas.openxmlformats.org/spreadsheetml/2006/main">
  <c r="D20" i="23" l="1"/>
  <c r="E20" i="23" s="1"/>
  <c r="F20" i="23" s="1"/>
  <c r="D19" i="23"/>
  <c r="E19" i="23" s="1"/>
  <c r="F19" i="23" s="1"/>
  <c r="D18" i="23"/>
  <c r="E18" i="23" s="1"/>
  <c r="F18" i="23" s="1"/>
  <c r="D17" i="23"/>
  <c r="E17" i="23" s="1"/>
  <c r="F17" i="23" s="1"/>
  <c r="D16" i="23"/>
  <c r="E16" i="23" s="1"/>
  <c r="F16" i="23" s="1"/>
  <c r="D15" i="23"/>
  <c r="E15" i="23" s="1"/>
  <c r="F15" i="23" s="1"/>
  <c r="D14" i="23"/>
  <c r="E14" i="23" s="1"/>
  <c r="F14" i="23" s="1"/>
  <c r="D13" i="23"/>
  <c r="E13" i="23" s="1"/>
  <c r="F13" i="23" s="1"/>
  <c r="D12" i="23"/>
  <c r="E12" i="23" s="1"/>
  <c r="F12" i="23" s="1"/>
  <c r="D11" i="23"/>
  <c r="E11" i="23" s="1"/>
  <c r="F11" i="23" s="1"/>
  <c r="D10" i="23"/>
  <c r="E10" i="23" s="1"/>
  <c r="F10" i="23" s="1"/>
  <c r="D9" i="23"/>
  <c r="E9" i="23" s="1"/>
  <c r="F9" i="23" s="1"/>
  <c r="K10" i="21"/>
  <c r="K9" i="21"/>
  <c r="G9" i="21"/>
  <c r="H9" i="21"/>
  <c r="I9" i="21"/>
  <c r="G10" i="21"/>
  <c r="I10" i="21" s="1"/>
  <c r="H10" i="21"/>
  <c r="G11" i="21"/>
  <c r="I11" i="21" s="1"/>
  <c r="H11" i="21"/>
  <c r="K11" i="21"/>
  <c r="G12" i="21"/>
  <c r="I12" i="21" s="1"/>
  <c r="H12" i="21"/>
  <c r="K12" i="21"/>
  <c r="G13" i="21"/>
  <c r="I13" i="21" s="1"/>
  <c r="H13" i="21"/>
  <c r="K13" i="21"/>
  <c r="G14" i="21"/>
  <c r="I14" i="21" s="1"/>
  <c r="H14" i="21"/>
  <c r="K14" i="21"/>
  <c r="G15" i="21"/>
  <c r="I15" i="21" s="1"/>
  <c r="H15" i="21"/>
  <c r="K15" i="21"/>
  <c r="L15" i="21"/>
  <c r="G16" i="21"/>
  <c r="H16" i="21"/>
  <c r="I16" i="21"/>
  <c r="K16" i="21"/>
  <c r="G17" i="21"/>
  <c r="H17" i="21"/>
  <c r="I17" i="21"/>
  <c r="K17" i="21"/>
  <c r="L17" i="21" s="1"/>
  <c r="K7" i="21"/>
  <c r="L7" i="21" s="1"/>
  <c r="G20" i="21"/>
  <c r="K18" i="21"/>
  <c r="L18" i="21"/>
  <c r="H18" i="21"/>
  <c r="G18" i="21"/>
  <c r="I18" i="21" s="1"/>
  <c r="L16" i="21"/>
  <c r="L14" i="21"/>
  <c r="L13" i="21"/>
  <c r="L12" i="21"/>
  <c r="L11" i="21"/>
  <c r="L10" i="21"/>
  <c r="L9" i="21"/>
  <c r="K8" i="21"/>
  <c r="L8" i="21"/>
  <c r="H8" i="21"/>
  <c r="I8" i="21"/>
  <c r="G8" i="21"/>
  <c r="H7" i="21"/>
  <c r="G7" i="21"/>
  <c r="I7" i="21"/>
  <c r="L5" i="8"/>
  <c r="M5" i="8"/>
  <c r="N5" i="8"/>
  <c r="O5" i="8"/>
  <c r="L6" i="8"/>
  <c r="M6" i="8"/>
  <c r="N6" i="8"/>
  <c r="O6" i="8"/>
  <c r="L7" i="8"/>
  <c r="M7" i="8"/>
  <c r="N7" i="8"/>
  <c r="O7" i="8"/>
  <c r="L8" i="8"/>
  <c r="M8" i="8"/>
  <c r="N8" i="8"/>
  <c r="O8" i="8"/>
  <c r="L9" i="8"/>
  <c r="M9" i="8"/>
  <c r="N9" i="8"/>
  <c r="O9" i="8"/>
  <c r="L10" i="8"/>
  <c r="M10" i="8"/>
  <c r="N10" i="8"/>
  <c r="O10" i="8"/>
  <c r="L11" i="8"/>
  <c r="M11" i="8"/>
  <c r="N11" i="8"/>
  <c r="O11" i="8"/>
  <c r="L12" i="8"/>
  <c r="M12" i="8"/>
  <c r="N12" i="8"/>
  <c r="O12" i="8"/>
  <c r="L13" i="8"/>
  <c r="M13" i="8"/>
  <c r="N13" i="8"/>
  <c r="O13" i="8"/>
  <c r="L14" i="8"/>
  <c r="M14" i="8"/>
  <c r="N14" i="8"/>
  <c r="O14" i="8"/>
  <c r="L15" i="8"/>
  <c r="M15" i="8"/>
  <c r="N15" i="8"/>
  <c r="O15" i="8"/>
  <c r="L16" i="8"/>
  <c r="M16" i="8"/>
  <c r="N16" i="8"/>
  <c r="O16" i="8"/>
  <c r="L17" i="8"/>
  <c r="M17" i="8"/>
  <c r="N17" i="8"/>
  <c r="O17" i="8"/>
  <c r="L18" i="8"/>
  <c r="M18" i="8"/>
  <c r="N18" i="8"/>
  <c r="O18" i="8"/>
  <c r="L19" i="8"/>
  <c r="M19" i="8"/>
  <c r="N19" i="8"/>
  <c r="O19" i="8"/>
  <c r="L20" i="8"/>
  <c r="M20" i="8"/>
  <c r="N20" i="8"/>
  <c r="O20" i="8"/>
  <c r="L21" i="8"/>
  <c r="M21" i="8"/>
  <c r="N21" i="8"/>
  <c r="O21" i="8"/>
  <c r="L22" i="8"/>
  <c r="M22" i="8"/>
  <c r="N22" i="8"/>
  <c r="O22" i="8"/>
  <c r="L23" i="8"/>
  <c r="M23" i="8"/>
  <c r="N23" i="8"/>
  <c r="O23" i="8"/>
  <c r="L24" i="8"/>
  <c r="M24" i="8"/>
  <c r="N24" i="8"/>
  <c r="O24" i="8"/>
  <c r="B25" i="8"/>
  <c r="C25" i="8"/>
  <c r="D25" i="8"/>
  <c r="E25" i="8"/>
  <c r="E26" i="8" s="1"/>
  <c r="B26" i="8"/>
  <c r="P8" i="8" s="1"/>
  <c r="C26" i="8"/>
  <c r="Q8" i="8" s="1"/>
  <c r="D26" i="8"/>
  <c r="R8" i="8" s="1"/>
  <c r="L5" i="13"/>
  <c r="M5" i="13"/>
  <c r="N5" i="13"/>
  <c r="O5" i="13"/>
  <c r="L6" i="13"/>
  <c r="M6" i="13"/>
  <c r="N6" i="13"/>
  <c r="O6" i="13"/>
  <c r="L7" i="13"/>
  <c r="M7" i="13"/>
  <c r="N7" i="13"/>
  <c r="O7" i="13"/>
  <c r="L8" i="13"/>
  <c r="M8" i="13"/>
  <c r="N8" i="13"/>
  <c r="O8" i="13"/>
  <c r="L9" i="13"/>
  <c r="M9" i="13"/>
  <c r="N9" i="13"/>
  <c r="O9" i="13"/>
  <c r="L10" i="13"/>
  <c r="M10" i="13"/>
  <c r="N10" i="13"/>
  <c r="O10" i="13"/>
  <c r="L11" i="13"/>
  <c r="M11" i="13"/>
  <c r="N11" i="13"/>
  <c r="O11" i="13"/>
  <c r="L12" i="13"/>
  <c r="M12" i="13"/>
  <c r="N12" i="13"/>
  <c r="O12" i="13"/>
  <c r="L13" i="13"/>
  <c r="M13" i="13"/>
  <c r="N13" i="13"/>
  <c r="O13" i="13"/>
  <c r="L14" i="13"/>
  <c r="M14" i="13"/>
  <c r="N14" i="13"/>
  <c r="O14" i="13"/>
  <c r="L15" i="13"/>
  <c r="M15" i="13"/>
  <c r="N15" i="13"/>
  <c r="O15" i="13"/>
  <c r="L16" i="13"/>
  <c r="M16" i="13"/>
  <c r="N16" i="13"/>
  <c r="O16" i="13"/>
  <c r="L17" i="13"/>
  <c r="M17" i="13"/>
  <c r="N17" i="13"/>
  <c r="O17" i="13"/>
  <c r="L18" i="13"/>
  <c r="M18" i="13"/>
  <c r="N18" i="13"/>
  <c r="O18" i="13"/>
  <c r="L19" i="13"/>
  <c r="M19" i="13"/>
  <c r="N19" i="13"/>
  <c r="O19" i="13"/>
  <c r="L20" i="13"/>
  <c r="M20" i="13"/>
  <c r="N20" i="13"/>
  <c r="O20" i="13"/>
  <c r="L21" i="13"/>
  <c r="M21" i="13"/>
  <c r="N21" i="13"/>
  <c r="O21" i="13"/>
  <c r="L22" i="13"/>
  <c r="M22" i="13"/>
  <c r="N22" i="13"/>
  <c r="O22" i="13"/>
  <c r="L23" i="13"/>
  <c r="M23" i="13"/>
  <c r="N23" i="13"/>
  <c r="O23" i="13"/>
  <c r="L24" i="13"/>
  <c r="M24" i="13"/>
  <c r="N24" i="13"/>
  <c r="O24" i="13"/>
  <c r="B25" i="13"/>
  <c r="C25" i="13"/>
  <c r="D25" i="13"/>
  <c r="D26" i="13" s="1"/>
  <c r="E25" i="13"/>
  <c r="B26" i="13"/>
  <c r="P8" i="13" s="1"/>
  <c r="C26" i="13"/>
  <c r="Q8" i="13" s="1"/>
  <c r="E26" i="13"/>
  <c r="S8" i="13" s="1"/>
  <c r="G7" i="18"/>
  <c r="H7" i="18"/>
  <c r="K7" i="18"/>
  <c r="L7" i="18" s="1"/>
  <c r="G8" i="18"/>
  <c r="H8" i="18"/>
  <c r="I8" i="18"/>
  <c r="K8" i="18"/>
  <c r="L8" i="18"/>
  <c r="G9" i="18"/>
  <c r="H9" i="18"/>
  <c r="I9" i="18" s="1"/>
  <c r="K9" i="18"/>
  <c r="L9" i="18" s="1"/>
  <c r="G10" i="18"/>
  <c r="I10" i="18" s="1"/>
  <c r="H10" i="18"/>
  <c r="K10" i="18"/>
  <c r="L10" i="18"/>
  <c r="G11" i="18"/>
  <c r="H11" i="18"/>
  <c r="K11" i="18"/>
  <c r="L11" i="18"/>
  <c r="G12" i="18"/>
  <c r="H12" i="18"/>
  <c r="I12" i="18" s="1"/>
  <c r="K12" i="18"/>
  <c r="L12" i="18" s="1"/>
  <c r="G13" i="18"/>
  <c r="H13" i="18"/>
  <c r="I13" i="18"/>
  <c r="K13" i="18"/>
  <c r="L13" i="18"/>
  <c r="G14" i="18"/>
  <c r="H14" i="18"/>
  <c r="I14" i="18" s="1"/>
  <c r="K14" i="18"/>
  <c r="L14" i="18"/>
  <c r="G15" i="18"/>
  <c r="I15" i="18" s="1"/>
  <c r="H15" i="18"/>
  <c r="K15" i="18"/>
  <c r="L15" i="18" s="1"/>
  <c r="G16" i="18"/>
  <c r="I16" i="18" s="1"/>
  <c r="H16" i="18"/>
  <c r="K16" i="18"/>
  <c r="L16" i="18"/>
  <c r="G17" i="18"/>
  <c r="H17" i="18"/>
  <c r="I17" i="18" s="1"/>
  <c r="K17" i="18"/>
  <c r="L17" i="18" s="1"/>
  <c r="G18" i="18"/>
  <c r="H18" i="18"/>
  <c r="I18" i="18"/>
  <c r="K18" i="18"/>
  <c r="L18" i="18"/>
  <c r="G20" i="18"/>
  <c r="B22" i="5"/>
  <c r="D22" i="5"/>
  <c r="F22" i="5"/>
  <c r="H22" i="5"/>
  <c r="J22" i="5"/>
  <c r="L22" i="5"/>
  <c r="N22" i="5"/>
  <c r="P22" i="5"/>
  <c r="R22" i="5"/>
  <c r="T22" i="5"/>
  <c r="B23" i="5"/>
  <c r="D23" i="5"/>
  <c r="D32" i="5" s="1"/>
  <c r="F23" i="5"/>
  <c r="F32" i="5" s="1"/>
  <c r="H23" i="5"/>
  <c r="J23" i="5"/>
  <c r="L23" i="5"/>
  <c r="L32" i="5" s="1"/>
  <c r="N23" i="5"/>
  <c r="N32" i="5" s="1"/>
  <c r="P23" i="5"/>
  <c r="R23" i="5"/>
  <c r="T23" i="5"/>
  <c r="T32" i="5" s="1"/>
  <c r="B24" i="5"/>
  <c r="D24" i="5"/>
  <c r="F24" i="5"/>
  <c r="H24" i="5"/>
  <c r="J24" i="5"/>
  <c r="L24" i="5"/>
  <c r="N24" i="5"/>
  <c r="P24" i="5"/>
  <c r="R24" i="5"/>
  <c r="T24" i="5"/>
  <c r="B25" i="5"/>
  <c r="D25" i="5"/>
  <c r="F25" i="5"/>
  <c r="H25" i="5"/>
  <c r="J25" i="5"/>
  <c r="L25" i="5"/>
  <c r="N25" i="5"/>
  <c r="P25" i="5"/>
  <c r="R25" i="5"/>
  <c r="T25" i="5"/>
  <c r="B26" i="5"/>
  <c r="D26" i="5"/>
  <c r="F26" i="5"/>
  <c r="H26" i="5"/>
  <c r="J26" i="5"/>
  <c r="L26" i="5"/>
  <c r="N26" i="5"/>
  <c r="P26" i="5"/>
  <c r="R26" i="5"/>
  <c r="T26" i="5"/>
  <c r="B27" i="5"/>
  <c r="D27" i="5"/>
  <c r="F27" i="5"/>
  <c r="H27" i="5"/>
  <c r="J27" i="5"/>
  <c r="L27" i="5"/>
  <c r="N27" i="5"/>
  <c r="P27" i="5"/>
  <c r="R27" i="5"/>
  <c r="T27" i="5"/>
  <c r="B28" i="5"/>
  <c r="D28" i="5"/>
  <c r="F28" i="5"/>
  <c r="H28" i="5"/>
  <c r="J28" i="5"/>
  <c r="L28" i="5"/>
  <c r="N28" i="5"/>
  <c r="P28" i="5"/>
  <c r="R28" i="5"/>
  <c r="T28" i="5"/>
  <c r="B29" i="5"/>
  <c r="D29" i="5"/>
  <c r="F29" i="5"/>
  <c r="H29" i="5"/>
  <c r="J29" i="5"/>
  <c r="L29" i="5"/>
  <c r="N29" i="5"/>
  <c r="P29" i="5"/>
  <c r="R29" i="5"/>
  <c r="T29" i="5"/>
  <c r="B30" i="5"/>
  <c r="D30" i="5"/>
  <c r="F30" i="5"/>
  <c r="H30" i="5"/>
  <c r="J30" i="5"/>
  <c r="L30" i="5"/>
  <c r="N30" i="5"/>
  <c r="P30" i="5"/>
  <c r="R30" i="5"/>
  <c r="T30" i="5"/>
  <c r="B31" i="5"/>
  <c r="D31" i="5"/>
  <c r="F31" i="5"/>
  <c r="H31" i="5"/>
  <c r="J31" i="5"/>
  <c r="L31" i="5"/>
  <c r="N31" i="5"/>
  <c r="P31" i="5"/>
  <c r="R31" i="5"/>
  <c r="T31" i="5"/>
  <c r="B32" i="5"/>
  <c r="H32" i="5"/>
  <c r="J32" i="5"/>
  <c r="P32" i="5"/>
  <c r="R32" i="5"/>
  <c r="I13" i="4"/>
  <c r="D14" i="4"/>
  <c r="D17" i="4" s="1"/>
  <c r="E14" i="4"/>
  <c r="F14" i="4"/>
  <c r="G14" i="4"/>
  <c r="H14" i="4"/>
  <c r="I14" i="4"/>
  <c r="I13" i="15"/>
  <c r="D14" i="15"/>
  <c r="D17" i="15" s="1"/>
  <c r="E14" i="15"/>
  <c r="F14" i="15"/>
  <c r="G14" i="15"/>
  <c r="H14" i="15"/>
  <c r="I14" i="15"/>
  <c r="I5" i="1"/>
  <c r="C11" i="1"/>
  <c r="C12" i="1" s="1"/>
  <c r="D11" i="1"/>
  <c r="E11" i="1"/>
  <c r="F11" i="1"/>
  <c r="G11" i="1"/>
  <c r="H11" i="1"/>
  <c r="C13" i="1"/>
  <c r="D13" i="1"/>
  <c r="E13" i="1"/>
  <c r="F13" i="1"/>
  <c r="G13" i="1"/>
  <c r="H13" i="1"/>
  <c r="I5" i="14"/>
  <c r="C11" i="14"/>
  <c r="C12" i="14" s="1"/>
  <c r="D11" i="14"/>
  <c r="E11" i="14"/>
  <c r="F11" i="14"/>
  <c r="G11" i="14"/>
  <c r="H11" i="14"/>
  <c r="C13" i="14"/>
  <c r="D13" i="14"/>
  <c r="E13" i="14"/>
  <c r="F13" i="14"/>
  <c r="G13" i="14"/>
  <c r="H13" i="14"/>
  <c r="D9" i="20"/>
  <c r="E9" i="20" s="1"/>
  <c r="F9" i="20" s="1"/>
  <c r="D10" i="20"/>
  <c r="E10" i="20" s="1"/>
  <c r="F10" i="20" s="1"/>
  <c r="D11" i="20"/>
  <c r="E11" i="20" s="1"/>
  <c r="F11" i="20" s="1"/>
  <c r="D12" i="20"/>
  <c r="E12" i="20" s="1"/>
  <c r="F12" i="20" s="1"/>
  <c r="D13" i="20"/>
  <c r="E13" i="20" s="1"/>
  <c r="F13" i="20" s="1"/>
  <c r="D14" i="20"/>
  <c r="E14" i="20" s="1"/>
  <c r="F14" i="20" s="1"/>
  <c r="D15" i="20"/>
  <c r="E15" i="20" s="1"/>
  <c r="F15" i="20" s="1"/>
  <c r="D16" i="20"/>
  <c r="E16" i="20" s="1"/>
  <c r="F16" i="20" s="1"/>
  <c r="D17" i="20"/>
  <c r="E17" i="20" s="1"/>
  <c r="F17" i="20" s="1"/>
  <c r="D18" i="20"/>
  <c r="E18" i="20" s="1"/>
  <c r="F18" i="20" s="1"/>
  <c r="D19" i="20"/>
  <c r="E19" i="20" s="1"/>
  <c r="F19" i="20" s="1"/>
  <c r="D20" i="20"/>
  <c r="E20" i="20" s="1"/>
  <c r="F20" i="20" s="1"/>
  <c r="I11" i="18"/>
  <c r="I7" i="18"/>
  <c r="C14" i="14" l="1"/>
  <c r="D12" i="14"/>
  <c r="F5" i="23"/>
  <c r="G3" i="18"/>
  <c r="S8" i="8"/>
  <c r="G5" i="8" s="1"/>
  <c r="S12" i="8"/>
  <c r="S16" i="8"/>
  <c r="S20" i="8"/>
  <c r="S24" i="8"/>
  <c r="G3" i="21"/>
  <c r="C14" i="1"/>
  <c r="D12" i="1"/>
  <c r="R8" i="13"/>
  <c r="G5" i="13" s="1"/>
  <c r="R12" i="13"/>
  <c r="R16" i="13"/>
  <c r="R20" i="13"/>
  <c r="R24" i="13"/>
  <c r="P24" i="13"/>
  <c r="P20" i="13"/>
  <c r="P16" i="13"/>
  <c r="P12" i="13"/>
  <c r="Q24" i="8"/>
  <c r="Q20" i="8"/>
  <c r="Q16" i="8"/>
  <c r="Q12" i="8"/>
  <c r="S24" i="13"/>
  <c r="S20" i="13"/>
  <c r="S16" i="13"/>
  <c r="S12" i="13"/>
  <c r="P24" i="8"/>
  <c r="P20" i="8"/>
  <c r="P16" i="8"/>
  <c r="P12" i="8"/>
  <c r="Q24" i="13"/>
  <c r="Q20" i="13"/>
  <c r="Q16" i="13"/>
  <c r="Q12" i="13"/>
  <c r="R24" i="8"/>
  <c r="R20" i="8"/>
  <c r="R16" i="8"/>
  <c r="R12" i="8"/>
  <c r="E20" i="5"/>
  <c r="F5" i="20"/>
  <c r="E12" i="14" l="1"/>
  <c r="D14" i="14"/>
  <c r="D14" i="1"/>
  <c r="E12" i="1"/>
  <c r="E14" i="14" l="1"/>
  <c r="F12" i="14"/>
  <c r="E14" i="1"/>
  <c r="F12" i="1"/>
  <c r="G12" i="14" l="1"/>
  <c r="F14" i="14"/>
  <c r="G12" i="1"/>
  <c r="F14" i="1"/>
  <c r="H12" i="14" l="1"/>
  <c r="H14" i="14" s="1"/>
  <c r="G14" i="14"/>
  <c r="G14" i="1"/>
  <c r="H12" i="1"/>
  <c r="H14" i="1" s="1"/>
  <c r="C16" i="1" s="1"/>
  <c r="C16" i="14" l="1"/>
</calcChain>
</file>

<file path=xl/sharedStrings.xml><?xml version="1.0" encoding="utf-8"?>
<sst xmlns="http://schemas.openxmlformats.org/spreadsheetml/2006/main" count="210" uniqueCount="68">
  <si>
    <t>Sequencing Model</t>
  </si>
  <si>
    <t>Data</t>
  </si>
  <si>
    <t>Job</t>
  </si>
  <si>
    <t>Total</t>
  </si>
  <si>
    <t>Process time</t>
  </si>
  <si>
    <t>Due date</t>
  </si>
  <si>
    <t>Decisions</t>
  </si>
  <si>
    <t>Position</t>
  </si>
  <si>
    <t>Completion</t>
  </si>
  <si>
    <t>Tardiness</t>
  </si>
  <si>
    <t>Single-Machine Tardiness</t>
  </si>
  <si>
    <t>To</t>
  </si>
  <si>
    <t xml:space="preserve"> </t>
  </si>
  <si>
    <t>From</t>
  </si>
  <si>
    <t>Objective</t>
  </si>
  <si>
    <t>Tour</t>
  </si>
  <si>
    <t>Tour length</t>
  </si>
  <si>
    <t>Distances</t>
  </si>
  <si>
    <t>Results</t>
  </si>
  <si>
    <t>Location Table</t>
  </si>
  <si>
    <t>Cluster</t>
  </si>
  <si>
    <t>x</t>
  </si>
  <si>
    <t>y</t>
  </si>
  <si>
    <t>Decision</t>
  </si>
  <si>
    <t>Plant Location</t>
  </si>
  <si>
    <t>Total Distance</t>
  </si>
  <si>
    <t>min</t>
  </si>
  <si>
    <t>Calculations</t>
  </si>
  <si>
    <t>Student</t>
  </si>
  <si>
    <t>Major</t>
  </si>
  <si>
    <t>Firm</t>
  </si>
  <si>
    <t>Gender</t>
  </si>
  <si>
    <t>Int</t>
  </si>
  <si>
    <t>Metric</t>
  </si>
  <si>
    <t>Groups</t>
  </si>
  <si>
    <t>Avg.</t>
  </si>
  <si>
    <t>Curve Fitting</t>
  </si>
  <si>
    <t>a</t>
  </si>
  <si>
    <t>b</t>
  </si>
  <si>
    <t>Difference</t>
  </si>
  <si>
    <t>Traveling Salesperson Problem</t>
  </si>
  <si>
    <t>Deviation</t>
  </si>
  <si>
    <t>Total Tardiness</t>
  </si>
  <si>
    <t>Parameters</t>
  </si>
  <si>
    <t>Number</t>
  </si>
  <si>
    <t>Observed</t>
  </si>
  <si>
    <t>Predicted</t>
  </si>
  <si>
    <t>Drezner Chemical Co.</t>
  </si>
  <si>
    <t>Maj</t>
  </si>
  <si>
    <t>Gen</t>
  </si>
  <si>
    <t>Power Model: y = ax^b</t>
  </si>
  <si>
    <t>Cycle Time</t>
  </si>
  <si>
    <t>Penalty</t>
  </si>
  <si>
    <t>Stations</t>
  </si>
  <si>
    <t>Model</t>
  </si>
  <si>
    <t>Task</t>
  </si>
  <si>
    <t>Time</t>
  </si>
  <si>
    <t>Predecessors</t>
  </si>
  <si>
    <t>Station</t>
  </si>
  <si>
    <t>Penalty1</t>
  </si>
  <si>
    <t>Penalty2</t>
  </si>
  <si>
    <t>Bound</t>
  </si>
  <si>
    <t>Line-Balancing Model</t>
  </si>
  <si>
    <t>Predecessor Station</t>
  </si>
  <si>
    <t>Team Formation</t>
  </si>
  <si>
    <t>Team</t>
  </si>
  <si>
    <t>Degree Days</t>
  </si>
  <si>
    <t>Consumption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</si>
</sst>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0" fillId="2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3" fillId="0" borderId="0" xfId="0" applyFont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" xfId="0" applyFill="1" applyBorder="1"/>
    <xf numFmtId="0" fontId="1" fillId="0" borderId="0" xfId="0" applyFont="1" applyAlignment="1">
      <alignment horizontal="right"/>
    </xf>
    <xf numFmtId="2" fontId="0" fillId="2" borderId="1" xfId="0" applyNumberFormat="1" applyFill="1" applyBorder="1"/>
    <xf numFmtId="0" fontId="4" fillId="0" borderId="0" xfId="0" applyFont="1" applyAlignment="1">
      <alignment horizontal="right"/>
    </xf>
    <xf numFmtId="2" fontId="0" fillId="0" borderId="0" xfId="0" applyNumberFormat="1"/>
    <xf numFmtId="0" fontId="4" fillId="0" borderId="11" xfId="0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2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0" xfId="0" applyNumberFormat="1" applyBorder="1"/>
    <xf numFmtId="1" fontId="0" fillId="0" borderId="9" xfId="0" applyNumberFormat="1" applyBorder="1"/>
    <xf numFmtId="0" fontId="0" fillId="2" borderId="1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" fontId="0" fillId="3" borderId="14" xfId="0" applyNumberFormat="1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1" fontId="0" fillId="0" borderId="11" xfId="0" applyNumberFormat="1" applyBorder="1"/>
    <xf numFmtId="1" fontId="0" fillId="0" borderId="12" xfId="0" applyNumberFormat="1" applyBorder="1"/>
    <xf numFmtId="1" fontId="0" fillId="0" borderId="0" xfId="0" applyNumberFormat="1" applyAlignment="1">
      <alignment horizontal="center"/>
    </xf>
    <xf numFmtId="2" fontId="0" fillId="0" borderId="0" xfId="0" applyNumberFormat="1" applyBorder="1"/>
    <xf numFmtId="2" fontId="0" fillId="3" borderId="15" xfId="0" applyNumberFormat="1" applyFill="1" applyBorder="1"/>
    <xf numFmtId="0" fontId="1" fillId="0" borderId="5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center"/>
    </xf>
    <xf numFmtId="0" fontId="4" fillId="2" borderId="1" xfId="0" applyFont="1" applyFill="1" applyBorder="1"/>
    <xf numFmtId="0" fontId="1" fillId="0" borderId="0" xfId="0" applyFont="1" applyAlignment="1"/>
    <xf numFmtId="0" fontId="4" fillId="0" borderId="0" xfId="0" applyFont="1" applyAlignment="1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left" vertical="top"/>
    </xf>
    <xf numFmtId="0" fontId="1" fillId="0" borderId="4" xfId="0" applyFont="1" applyBorder="1" applyAlignment="1"/>
    <xf numFmtId="0" fontId="1" fillId="0" borderId="1" xfId="0" applyFont="1" applyBorder="1"/>
    <xf numFmtId="0" fontId="1" fillId="0" borderId="2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1" xfId="0" applyFont="1" applyBorder="1" applyAlignment="1"/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quotePrefix="1" applyFont="1" applyBorder="1" applyAlignment="1">
      <alignment horizontal="center" vertical="top" wrapText="1"/>
    </xf>
    <xf numFmtId="0" fontId="4" fillId="0" borderId="7" xfId="0" quotePrefix="1" applyFont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9" xfId="0" quotePrefix="1" applyFont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quotePrefix="1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12" xfId="0" applyFont="1" applyBorder="1" applyAlignment="1">
      <alignment horizontal="center"/>
    </xf>
    <xf numFmtId="2" fontId="0" fillId="3" borderId="13" xfId="0" applyNumberFormat="1" applyFill="1" applyBorder="1"/>
    <xf numFmtId="0" fontId="4" fillId="0" borderId="7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4" fillId="3" borderId="13" xfId="0" applyNumberFormat="1" applyFont="1" applyFill="1" applyBorder="1"/>
    <xf numFmtId="0" fontId="4" fillId="0" borderId="0" xfId="0" applyFont="1" applyBorder="1"/>
    <xf numFmtId="2" fontId="4" fillId="3" borderId="15" xfId="0" applyNumberFormat="1" applyFont="1" applyFill="1" applyBorder="1"/>
    <xf numFmtId="2" fontId="4" fillId="2" borderId="1" xfId="0" applyNumberFormat="1" applyFont="1" applyFill="1" applyBorder="1"/>
    <xf numFmtId="0" fontId="4" fillId="0" borderId="9" xfId="0" applyFont="1" applyBorder="1"/>
    <xf numFmtId="2" fontId="4" fillId="0" borderId="0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0" borderId="1" xfId="0" applyFont="1" applyFill="1" applyBorder="1"/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0" xfId="0" applyFont="1" applyAlignment="1">
      <alignment horizontal="center"/>
    </xf>
    <xf numFmtId="2" fontId="4" fillId="3" borderId="2" xfId="0" applyNumberFormat="1" applyFont="1" applyFill="1" applyBorder="1"/>
    <xf numFmtId="2" fontId="4" fillId="3" borderId="4" xfId="0" applyNumberFormat="1" applyFont="1" applyFill="1" applyBorder="1"/>
    <xf numFmtId="2" fontId="4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28750" y="2914650"/>
          <a:ext cx="146685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Minimize:        E15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By Changing:  E6:E14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Subject to:      1&lt;=E6:E14&lt;=9 &amp; Integer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E6:E14&gt;=F6:F14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I6:I14&lt;=I16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Use Evolutionary solver.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18</xdr:row>
      <xdr:rowOff>0</xdr:rowOff>
    </xdr:from>
    <xdr:to>
      <xdr:col>5</xdr:col>
      <xdr:colOff>0</xdr:colOff>
      <xdr:row>18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1463040" y="3017520"/>
          <a:ext cx="150114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Minimize:        E15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By Changing:  E6:E14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Subject to:      1&lt;=E6:E14&lt;=9 &amp; Integer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E6:E14&gt;=F6:F14</a:t>
          </a: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                  I6:I14&lt;=I16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Use Evolutionary solver.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20"/>
  <sheetViews>
    <sheetView tabSelected="1" workbookViewId="0">
      <selection activeCell="F5" sqref="F5"/>
    </sheetView>
  </sheetViews>
  <sheetFormatPr defaultRowHeight="12.75" x14ac:dyDescent="0.2"/>
  <cols>
    <col min="1" max="1" width="9.7109375" style="60" customWidth="1"/>
    <col min="2" max="2" width="12.42578125" style="60" bestFit="1" customWidth="1"/>
    <col min="3" max="3" width="12.42578125" style="60" customWidth="1"/>
    <col min="4" max="6" width="9.7109375" style="60" customWidth="1"/>
    <col min="7" max="16384" width="9.140625" style="60"/>
  </cols>
  <sheetData>
    <row r="1" spans="1:6" x14ac:dyDescent="0.2">
      <c r="A1" s="1" t="s">
        <v>36</v>
      </c>
      <c r="D1" s="61" t="s">
        <v>50</v>
      </c>
    </row>
    <row r="2" spans="1:6" x14ac:dyDescent="0.2">
      <c r="A2" s="1"/>
    </row>
    <row r="3" spans="1:6" x14ac:dyDescent="0.2">
      <c r="A3" s="1" t="s">
        <v>43</v>
      </c>
      <c r="D3" s="8" t="s">
        <v>37</v>
      </c>
      <c r="E3" s="106">
        <v>30</v>
      </c>
      <c r="F3" s="107"/>
    </row>
    <row r="4" spans="1:6" x14ac:dyDescent="0.2">
      <c r="D4" s="8" t="s">
        <v>38</v>
      </c>
      <c r="E4" s="108">
        <v>0.5</v>
      </c>
      <c r="F4" s="107"/>
    </row>
    <row r="5" spans="1:6" x14ac:dyDescent="0.2">
      <c r="A5" s="1" t="s">
        <v>14</v>
      </c>
      <c r="E5" s="107"/>
      <c r="F5" s="109">
        <f>SUM(F9:F20)</f>
        <v>209.06658145928145</v>
      </c>
    </row>
    <row r="6" spans="1:6" x14ac:dyDescent="0.2">
      <c r="E6" s="107"/>
      <c r="F6" s="107"/>
    </row>
    <row r="7" spans="1:6" x14ac:dyDescent="0.2">
      <c r="A7" s="54" t="s">
        <v>1</v>
      </c>
      <c r="B7" s="101" t="s">
        <v>66</v>
      </c>
      <c r="C7" s="102" t="s">
        <v>67</v>
      </c>
      <c r="E7" s="107"/>
      <c r="F7" s="107"/>
    </row>
    <row r="8" spans="1:6" x14ac:dyDescent="0.2">
      <c r="A8" s="103" t="s">
        <v>44</v>
      </c>
      <c r="B8" s="104" t="s">
        <v>45</v>
      </c>
      <c r="C8" s="105" t="s">
        <v>45</v>
      </c>
      <c r="D8" s="8" t="s">
        <v>46</v>
      </c>
      <c r="E8" s="56" t="s">
        <v>39</v>
      </c>
      <c r="F8" s="56" t="s">
        <v>41</v>
      </c>
    </row>
    <row r="9" spans="1:6" x14ac:dyDescent="0.2">
      <c r="A9" s="82">
        <v>1</v>
      </c>
      <c r="B9" s="107">
        <v>10</v>
      </c>
      <c r="C9" s="110">
        <v>51</v>
      </c>
      <c r="D9" s="111">
        <f>$E$3*B9^$E$4</f>
        <v>94.868329805051388</v>
      </c>
      <c r="E9" s="111">
        <f>D9-C9</f>
        <v>43.868329805051388</v>
      </c>
      <c r="F9" s="111">
        <f>ABS(E9)</f>
        <v>43.868329805051388</v>
      </c>
    </row>
    <row r="10" spans="1:6" x14ac:dyDescent="0.2">
      <c r="A10" s="82">
        <v>2</v>
      </c>
      <c r="B10" s="107">
        <v>11</v>
      </c>
      <c r="C10" s="110">
        <v>63</v>
      </c>
      <c r="D10" s="111">
        <f>$E$3*B10^$E$4</f>
        <v>99.498743710661998</v>
      </c>
      <c r="E10" s="27">
        <f>D10-C10</f>
        <v>36.498743710661998</v>
      </c>
      <c r="F10" s="111">
        <f t="shared" ref="F10:F20" si="0">ABS(E10)</f>
        <v>36.498743710661998</v>
      </c>
    </row>
    <row r="11" spans="1:6" x14ac:dyDescent="0.2">
      <c r="A11" s="82">
        <v>3</v>
      </c>
      <c r="B11" s="107">
        <v>13</v>
      </c>
      <c r="C11" s="110">
        <v>89</v>
      </c>
      <c r="D11" s="111">
        <f>$E$3*B11^$E$4</f>
        <v>108.16653826391968</v>
      </c>
      <c r="E11" s="27">
        <f>D11-C11</f>
        <v>19.166538263919676</v>
      </c>
      <c r="F11" s="111">
        <f t="shared" si="0"/>
        <v>19.166538263919676</v>
      </c>
    </row>
    <row r="12" spans="1:6" x14ac:dyDescent="0.2">
      <c r="A12" s="82">
        <v>4</v>
      </c>
      <c r="B12" s="107">
        <v>15</v>
      </c>
      <c r="C12" s="110">
        <v>123</v>
      </c>
      <c r="D12" s="111">
        <f>$E$3*B12^$E$4</f>
        <v>116.18950038622251</v>
      </c>
      <c r="E12" s="27">
        <f>D12-C12</f>
        <v>-6.8104996137774947</v>
      </c>
      <c r="F12" s="111">
        <f t="shared" si="0"/>
        <v>6.8104996137774947</v>
      </c>
    </row>
    <row r="13" spans="1:6" x14ac:dyDescent="0.2">
      <c r="A13" s="82">
        <v>5</v>
      </c>
      <c r="B13" s="107">
        <v>19</v>
      </c>
      <c r="C13" s="110">
        <v>146</v>
      </c>
      <c r="D13" s="111">
        <f t="shared" ref="D13:D20" si="1">$E$3*B13^$E$4</f>
        <v>130.76696830622021</v>
      </c>
      <c r="E13" s="27">
        <f t="shared" ref="E13:E20" si="2">D13-C13</f>
        <v>-15.233031693779793</v>
      </c>
      <c r="F13" s="111">
        <f t="shared" si="0"/>
        <v>15.233031693779793</v>
      </c>
    </row>
    <row r="14" spans="1:6" x14ac:dyDescent="0.2">
      <c r="A14" s="82">
        <v>6</v>
      </c>
      <c r="B14" s="107">
        <v>22</v>
      </c>
      <c r="C14" s="110">
        <v>157</v>
      </c>
      <c r="D14" s="111">
        <f t="shared" si="1"/>
        <v>140.7124727947029</v>
      </c>
      <c r="E14" s="27">
        <f t="shared" si="2"/>
        <v>-16.287527205297096</v>
      </c>
      <c r="F14" s="111">
        <f t="shared" si="0"/>
        <v>16.287527205297096</v>
      </c>
    </row>
    <row r="15" spans="1:6" x14ac:dyDescent="0.2">
      <c r="A15" s="82">
        <v>7</v>
      </c>
      <c r="B15" s="107">
        <v>24</v>
      </c>
      <c r="C15" s="110">
        <v>141</v>
      </c>
      <c r="D15" s="111">
        <f t="shared" si="1"/>
        <v>146.96938456699067</v>
      </c>
      <c r="E15" s="27">
        <f t="shared" si="2"/>
        <v>5.9693845669906693</v>
      </c>
      <c r="F15" s="111">
        <f t="shared" si="0"/>
        <v>5.9693845669906693</v>
      </c>
    </row>
    <row r="16" spans="1:6" x14ac:dyDescent="0.2">
      <c r="A16" s="82">
        <v>8</v>
      </c>
      <c r="B16" s="107">
        <v>25</v>
      </c>
      <c r="C16" s="110">
        <v>169</v>
      </c>
      <c r="D16" s="111">
        <f t="shared" si="1"/>
        <v>150</v>
      </c>
      <c r="E16" s="27">
        <f t="shared" si="2"/>
        <v>-19</v>
      </c>
      <c r="F16" s="111">
        <f t="shared" si="0"/>
        <v>19</v>
      </c>
    </row>
    <row r="17" spans="1:6" x14ac:dyDescent="0.2">
      <c r="A17" s="82">
        <v>9</v>
      </c>
      <c r="B17" s="107">
        <v>25</v>
      </c>
      <c r="C17" s="110">
        <v>172</v>
      </c>
      <c r="D17" s="111">
        <f t="shared" si="1"/>
        <v>150</v>
      </c>
      <c r="E17" s="27">
        <f t="shared" si="2"/>
        <v>-22</v>
      </c>
      <c r="F17" s="111">
        <f t="shared" si="0"/>
        <v>22</v>
      </c>
    </row>
    <row r="18" spans="1:6" x14ac:dyDescent="0.2">
      <c r="A18" s="82">
        <v>10</v>
      </c>
      <c r="B18" s="107">
        <v>28</v>
      </c>
      <c r="C18" s="110">
        <v>163</v>
      </c>
      <c r="D18" s="111">
        <f t="shared" si="1"/>
        <v>158.74507866387543</v>
      </c>
      <c r="E18" s="27">
        <f t="shared" si="2"/>
        <v>-4.2549213361245677</v>
      </c>
      <c r="F18" s="111">
        <f t="shared" si="0"/>
        <v>4.2549213361245677</v>
      </c>
    </row>
    <row r="19" spans="1:6" x14ac:dyDescent="0.2">
      <c r="A19" s="82">
        <v>11</v>
      </c>
      <c r="B19" s="107">
        <v>30</v>
      </c>
      <c r="C19" s="110">
        <v>178</v>
      </c>
      <c r="D19" s="111">
        <f t="shared" si="1"/>
        <v>164.31676725154983</v>
      </c>
      <c r="E19" s="27">
        <f t="shared" si="2"/>
        <v>-13.683232748450166</v>
      </c>
      <c r="F19" s="111">
        <f t="shared" si="0"/>
        <v>13.683232748450166</v>
      </c>
    </row>
    <row r="20" spans="1:6" x14ac:dyDescent="0.2">
      <c r="A20" s="96">
        <v>12</v>
      </c>
      <c r="B20" s="112">
        <v>32</v>
      </c>
      <c r="C20" s="113">
        <v>176</v>
      </c>
      <c r="D20" s="111">
        <f t="shared" si="1"/>
        <v>169.70562748477141</v>
      </c>
      <c r="E20" s="27">
        <f t="shared" si="2"/>
        <v>-6.2943725152285879</v>
      </c>
      <c r="F20" s="111">
        <f t="shared" si="0"/>
        <v>6.2943725152285879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U26"/>
  <sheetViews>
    <sheetView zoomScaleNormal="100" workbookViewId="0">
      <selection activeCell="G5" sqref="G5"/>
    </sheetView>
  </sheetViews>
  <sheetFormatPr defaultRowHeight="12.75" x14ac:dyDescent="0.2"/>
  <cols>
    <col min="1" max="1" width="8.28515625" customWidth="1"/>
    <col min="2" max="5" width="7.140625" customWidth="1"/>
    <col min="6" max="6" width="3.7109375" customWidth="1"/>
    <col min="8" max="8" width="3.5703125" customWidth="1"/>
    <col min="9" max="9" width="7.140625" customWidth="1"/>
    <col min="10" max="10" width="9.42578125" customWidth="1"/>
    <col min="11" max="11" width="8.42578125" customWidth="1"/>
    <col min="12" max="15" width="7.28515625" customWidth="1"/>
    <col min="16" max="19" width="4.85546875" customWidth="1"/>
    <col min="20" max="23" width="6.5703125" customWidth="1"/>
  </cols>
  <sheetData>
    <row r="1" spans="1:21" x14ac:dyDescent="0.2">
      <c r="A1" s="1" t="s">
        <v>64</v>
      </c>
    </row>
    <row r="3" spans="1:21" s="1" customFormat="1" x14ac:dyDescent="0.2">
      <c r="A3" s="1" t="s">
        <v>1</v>
      </c>
      <c r="G3" s="30" t="s">
        <v>14</v>
      </c>
      <c r="H3" s="30"/>
      <c r="I3" s="31"/>
      <c r="J3" s="31"/>
      <c r="K3" s="30" t="s">
        <v>6</v>
      </c>
      <c r="P3" s="1" t="s">
        <v>27</v>
      </c>
    </row>
    <row r="4" spans="1:21" x14ac:dyDescent="0.2">
      <c r="A4" s="32" t="s">
        <v>28</v>
      </c>
      <c r="B4" s="33" t="s">
        <v>29</v>
      </c>
      <c r="C4" s="33" t="s">
        <v>30</v>
      </c>
      <c r="D4" s="33" t="s">
        <v>31</v>
      </c>
      <c r="E4" s="34" t="s">
        <v>32</v>
      </c>
      <c r="F4" s="35"/>
      <c r="G4" s="30" t="s">
        <v>33</v>
      </c>
      <c r="H4" s="30"/>
      <c r="I4" s="36" t="s">
        <v>65</v>
      </c>
      <c r="J4" s="36" t="s">
        <v>7</v>
      </c>
      <c r="K4" s="36" t="s">
        <v>28</v>
      </c>
      <c r="L4" s="37" t="s">
        <v>29</v>
      </c>
      <c r="M4" s="33" t="s">
        <v>30</v>
      </c>
      <c r="N4" s="33" t="s">
        <v>31</v>
      </c>
      <c r="O4" s="34" t="s">
        <v>32</v>
      </c>
      <c r="P4" s="57" t="s">
        <v>48</v>
      </c>
      <c r="Q4" s="58" t="s">
        <v>30</v>
      </c>
      <c r="R4" s="58" t="s">
        <v>49</v>
      </c>
      <c r="S4" s="59" t="s">
        <v>32</v>
      </c>
      <c r="U4" s="1"/>
    </row>
    <row r="5" spans="1:21" x14ac:dyDescent="0.2">
      <c r="A5" s="38">
        <v>1</v>
      </c>
      <c r="B5" s="39">
        <v>0</v>
      </c>
      <c r="C5" s="39">
        <v>0</v>
      </c>
      <c r="D5" s="39">
        <v>0</v>
      </c>
      <c r="E5" s="40">
        <v>0</v>
      </c>
      <c r="F5" s="40"/>
      <c r="G5" s="41">
        <f>SUM(P8:S24)</f>
        <v>8.0000000000000018</v>
      </c>
      <c r="H5" s="30"/>
      <c r="I5" s="42">
        <v>1</v>
      </c>
      <c r="J5" s="42">
        <v>1</v>
      </c>
      <c r="K5" s="43">
        <v>1</v>
      </c>
      <c r="L5">
        <f t="shared" ref="L5:L24" si="0">INDEX($A$5:$E$24,$K5,2)</f>
        <v>0</v>
      </c>
      <c r="M5">
        <f t="shared" ref="M5:M24" si="1">INDEX($A$5:$E$24,$K5,3)</f>
        <v>0</v>
      </c>
      <c r="N5">
        <f t="shared" ref="N5:N24" si="2">INDEX($A$5:$E$24,$K5,4)</f>
        <v>0</v>
      </c>
      <c r="O5">
        <f t="shared" ref="O5:O24" si="3">INDEX($A$5:$E$24,$K5,5)</f>
        <v>0</v>
      </c>
      <c r="U5" s="1"/>
    </row>
    <row r="6" spans="1:21" x14ac:dyDescent="0.2">
      <c r="A6" s="38">
        <v>2</v>
      </c>
      <c r="B6" s="39">
        <v>0</v>
      </c>
      <c r="C6" s="39">
        <v>1</v>
      </c>
      <c r="D6" s="39">
        <v>1</v>
      </c>
      <c r="E6" s="40">
        <v>0</v>
      </c>
      <c r="F6" s="39"/>
      <c r="H6" s="30"/>
      <c r="I6" s="42">
        <v>1</v>
      </c>
      <c r="J6" s="42">
        <v>2</v>
      </c>
      <c r="K6" s="44">
        <v>2</v>
      </c>
      <c r="L6">
        <f t="shared" si="0"/>
        <v>0</v>
      </c>
      <c r="M6">
        <f t="shared" si="1"/>
        <v>1</v>
      </c>
      <c r="N6">
        <f t="shared" si="2"/>
        <v>1</v>
      </c>
      <c r="O6">
        <f t="shared" si="3"/>
        <v>0</v>
      </c>
      <c r="U6" s="1"/>
    </row>
    <row r="7" spans="1:21" x14ac:dyDescent="0.2">
      <c r="A7" s="38">
        <v>3</v>
      </c>
      <c r="B7" s="39">
        <v>1</v>
      </c>
      <c r="C7" s="39">
        <v>0</v>
      </c>
      <c r="D7" s="39">
        <v>1</v>
      </c>
      <c r="E7" s="40">
        <v>1</v>
      </c>
      <c r="F7" s="39"/>
      <c r="H7" s="30"/>
      <c r="I7" s="42">
        <v>1</v>
      </c>
      <c r="J7" s="42">
        <v>3</v>
      </c>
      <c r="K7" s="44">
        <v>3</v>
      </c>
      <c r="L7">
        <f t="shared" si="0"/>
        <v>1</v>
      </c>
      <c r="M7">
        <f t="shared" si="1"/>
        <v>0</v>
      </c>
      <c r="N7">
        <f t="shared" si="2"/>
        <v>1</v>
      </c>
      <c r="O7">
        <f t="shared" si="3"/>
        <v>1</v>
      </c>
      <c r="U7" s="1"/>
    </row>
    <row r="8" spans="1:21" x14ac:dyDescent="0.2">
      <c r="A8" s="38">
        <v>4</v>
      </c>
      <c r="B8" s="39">
        <v>1</v>
      </c>
      <c r="C8" s="39">
        <v>0</v>
      </c>
      <c r="D8" s="39">
        <v>0</v>
      </c>
      <c r="E8" s="40">
        <v>0</v>
      </c>
      <c r="F8" s="39"/>
      <c r="I8" s="45">
        <v>1</v>
      </c>
      <c r="J8" s="45">
        <v>4</v>
      </c>
      <c r="K8" s="46">
        <v>4</v>
      </c>
      <c r="L8" s="18">
        <f t="shared" si="0"/>
        <v>1</v>
      </c>
      <c r="M8" s="18">
        <f t="shared" si="1"/>
        <v>0</v>
      </c>
      <c r="N8" s="18">
        <f t="shared" si="2"/>
        <v>0</v>
      </c>
      <c r="O8" s="18">
        <f t="shared" si="3"/>
        <v>0</v>
      </c>
      <c r="P8" s="18">
        <f>(SUM(L5:L8)-B$26)^2</f>
        <v>3.999999999999998E-2</v>
      </c>
      <c r="Q8" s="18">
        <f>(SUM(M5:M8)-C$26)^2</f>
        <v>0.15999999999999992</v>
      </c>
      <c r="R8" s="18">
        <f>(SUM(N5:N8)-D$26)^2</f>
        <v>4.000000000000007E-2</v>
      </c>
      <c r="S8" s="18">
        <f>(SUM(O5:O8)-E$26)^2</f>
        <v>0.3600000000000001</v>
      </c>
      <c r="U8" s="1"/>
    </row>
    <row r="9" spans="1:21" x14ac:dyDescent="0.2">
      <c r="A9" s="38">
        <v>5</v>
      </c>
      <c r="B9" s="39">
        <v>0</v>
      </c>
      <c r="C9" s="39">
        <v>1</v>
      </c>
      <c r="D9" s="39">
        <v>1</v>
      </c>
      <c r="E9" s="40">
        <v>0</v>
      </c>
      <c r="F9" s="39"/>
      <c r="I9" s="42">
        <v>2</v>
      </c>
      <c r="J9" s="42">
        <v>1</v>
      </c>
      <c r="K9" s="44">
        <v>5</v>
      </c>
      <c r="L9">
        <f t="shared" si="0"/>
        <v>0</v>
      </c>
      <c r="M9">
        <f t="shared" si="1"/>
        <v>1</v>
      </c>
      <c r="N9">
        <f t="shared" si="2"/>
        <v>1</v>
      </c>
      <c r="O9">
        <f t="shared" si="3"/>
        <v>0</v>
      </c>
      <c r="U9" s="1"/>
    </row>
    <row r="10" spans="1:21" x14ac:dyDescent="0.2">
      <c r="A10" s="38">
        <v>6</v>
      </c>
      <c r="B10" s="39">
        <v>1</v>
      </c>
      <c r="C10" s="39">
        <v>0</v>
      </c>
      <c r="D10" s="39">
        <v>1</v>
      </c>
      <c r="E10" s="40">
        <v>1</v>
      </c>
      <c r="F10" s="39"/>
      <c r="I10" s="42">
        <v>2</v>
      </c>
      <c r="J10" s="42">
        <v>2</v>
      </c>
      <c r="K10" s="44">
        <v>6</v>
      </c>
      <c r="L10">
        <f t="shared" si="0"/>
        <v>1</v>
      </c>
      <c r="M10">
        <f t="shared" si="1"/>
        <v>0</v>
      </c>
      <c r="N10">
        <f t="shared" si="2"/>
        <v>1</v>
      </c>
      <c r="O10">
        <f t="shared" si="3"/>
        <v>1</v>
      </c>
      <c r="U10" s="1"/>
    </row>
    <row r="11" spans="1:21" x14ac:dyDescent="0.2">
      <c r="A11" s="38">
        <v>7</v>
      </c>
      <c r="B11" s="39">
        <v>1</v>
      </c>
      <c r="C11" s="39">
        <v>0</v>
      </c>
      <c r="D11" s="39">
        <v>0</v>
      </c>
      <c r="E11" s="40">
        <v>1</v>
      </c>
      <c r="F11" s="39"/>
      <c r="I11" s="42">
        <v>2</v>
      </c>
      <c r="J11" s="42">
        <v>3</v>
      </c>
      <c r="K11" s="44">
        <v>7</v>
      </c>
      <c r="L11">
        <f t="shared" si="0"/>
        <v>1</v>
      </c>
      <c r="M11">
        <f t="shared" si="1"/>
        <v>0</v>
      </c>
      <c r="N11">
        <f t="shared" si="2"/>
        <v>0</v>
      </c>
      <c r="O11">
        <f t="shared" si="3"/>
        <v>1</v>
      </c>
      <c r="U11" s="1"/>
    </row>
    <row r="12" spans="1:21" x14ac:dyDescent="0.2">
      <c r="A12" s="38">
        <v>8</v>
      </c>
      <c r="B12" s="39">
        <v>0</v>
      </c>
      <c r="C12" s="39">
        <v>0</v>
      </c>
      <c r="D12" s="39">
        <v>1</v>
      </c>
      <c r="E12" s="40">
        <v>1</v>
      </c>
      <c r="F12" s="39"/>
      <c r="I12" s="45">
        <v>2</v>
      </c>
      <c r="J12" s="45">
        <v>4</v>
      </c>
      <c r="K12" s="46">
        <v>8</v>
      </c>
      <c r="L12" s="18">
        <f t="shared" si="0"/>
        <v>0</v>
      </c>
      <c r="M12" s="18">
        <f t="shared" si="1"/>
        <v>0</v>
      </c>
      <c r="N12" s="18">
        <f t="shared" si="2"/>
        <v>1</v>
      </c>
      <c r="O12" s="18">
        <f t="shared" si="3"/>
        <v>1</v>
      </c>
      <c r="P12" s="18">
        <f>(SUM(L9:L12)-B$26)^2</f>
        <v>3.999999999999998E-2</v>
      </c>
      <c r="Q12" s="18">
        <f>(SUM(M9:M12)-C$26)^2</f>
        <v>0.15999999999999992</v>
      </c>
      <c r="R12" s="18">
        <f>(SUM(N9:N12)-D$26)^2</f>
        <v>0.63999999999999968</v>
      </c>
      <c r="S12" s="18">
        <f>(SUM(O9:O12)-E$26)^2</f>
        <v>1.9599999999999997</v>
      </c>
      <c r="U12" s="1"/>
    </row>
    <row r="13" spans="1:21" x14ac:dyDescent="0.2">
      <c r="A13" s="38">
        <v>9</v>
      </c>
      <c r="B13" s="39">
        <v>0</v>
      </c>
      <c r="C13" s="39">
        <v>1</v>
      </c>
      <c r="D13" s="39">
        <v>0</v>
      </c>
      <c r="E13" s="40">
        <v>1</v>
      </c>
      <c r="F13" s="39"/>
      <c r="I13" s="42">
        <v>3</v>
      </c>
      <c r="J13" s="42">
        <v>1</v>
      </c>
      <c r="K13" s="44">
        <v>9</v>
      </c>
      <c r="L13">
        <f t="shared" si="0"/>
        <v>0</v>
      </c>
      <c r="M13">
        <f t="shared" si="1"/>
        <v>1</v>
      </c>
      <c r="N13">
        <f t="shared" si="2"/>
        <v>0</v>
      </c>
      <c r="O13">
        <f t="shared" si="3"/>
        <v>1</v>
      </c>
      <c r="U13" s="1"/>
    </row>
    <row r="14" spans="1:21" x14ac:dyDescent="0.2">
      <c r="A14" s="38">
        <v>10</v>
      </c>
      <c r="B14" s="39">
        <v>1</v>
      </c>
      <c r="C14" s="39">
        <v>1</v>
      </c>
      <c r="D14" s="39">
        <v>0</v>
      </c>
      <c r="E14" s="40">
        <v>0</v>
      </c>
      <c r="F14" s="39"/>
      <c r="I14" s="42">
        <v>3</v>
      </c>
      <c r="J14" s="42">
        <v>2</v>
      </c>
      <c r="K14" s="44">
        <v>10</v>
      </c>
      <c r="L14">
        <f t="shared" si="0"/>
        <v>1</v>
      </c>
      <c r="M14">
        <f t="shared" si="1"/>
        <v>1</v>
      </c>
      <c r="N14">
        <f t="shared" si="2"/>
        <v>0</v>
      </c>
      <c r="O14">
        <f t="shared" si="3"/>
        <v>0</v>
      </c>
      <c r="U14" s="1"/>
    </row>
    <row r="15" spans="1:21" x14ac:dyDescent="0.2">
      <c r="A15" s="38">
        <v>11</v>
      </c>
      <c r="B15" s="39">
        <v>0</v>
      </c>
      <c r="C15" s="39">
        <v>0</v>
      </c>
      <c r="D15" s="39">
        <v>1</v>
      </c>
      <c r="E15" s="40">
        <v>1</v>
      </c>
      <c r="F15" s="39"/>
      <c r="I15" s="42">
        <v>3</v>
      </c>
      <c r="J15" s="42">
        <v>3</v>
      </c>
      <c r="K15" s="44">
        <v>11</v>
      </c>
      <c r="L15">
        <f t="shared" si="0"/>
        <v>0</v>
      </c>
      <c r="M15">
        <f t="shared" si="1"/>
        <v>0</v>
      </c>
      <c r="N15">
        <f t="shared" si="2"/>
        <v>1</v>
      </c>
      <c r="O15">
        <f t="shared" si="3"/>
        <v>1</v>
      </c>
      <c r="U15" s="1"/>
    </row>
    <row r="16" spans="1:21" x14ac:dyDescent="0.2">
      <c r="A16" s="38">
        <v>12</v>
      </c>
      <c r="B16" s="39">
        <v>1</v>
      </c>
      <c r="C16" s="39">
        <v>0</v>
      </c>
      <c r="D16" s="39">
        <v>0</v>
      </c>
      <c r="E16" s="40">
        <v>0</v>
      </c>
      <c r="F16" s="39"/>
      <c r="I16" s="45">
        <v>3</v>
      </c>
      <c r="J16" s="45">
        <v>4</v>
      </c>
      <c r="K16" s="46">
        <v>12</v>
      </c>
      <c r="L16" s="18">
        <f t="shared" si="0"/>
        <v>1</v>
      </c>
      <c r="M16" s="18">
        <f t="shared" si="1"/>
        <v>0</v>
      </c>
      <c r="N16" s="18">
        <f t="shared" si="2"/>
        <v>0</v>
      </c>
      <c r="O16" s="18">
        <f t="shared" si="3"/>
        <v>0</v>
      </c>
      <c r="P16" s="18">
        <f>(SUM(L13:L16)-B$26)^2</f>
        <v>3.999999999999998E-2</v>
      </c>
      <c r="Q16" s="18">
        <f>(SUM(M13:M16)-C$26)^2</f>
        <v>0.3600000000000001</v>
      </c>
      <c r="R16" s="18">
        <f>(SUM(N13:N16)-D$26)^2</f>
        <v>1.4400000000000004</v>
      </c>
      <c r="S16" s="18">
        <f>(SUM(O13:O16)-E$26)^2</f>
        <v>0.15999999999999992</v>
      </c>
      <c r="U16" s="1"/>
    </row>
    <row r="17" spans="1:21" x14ac:dyDescent="0.2">
      <c r="A17" s="38">
        <v>13</v>
      </c>
      <c r="B17" s="39">
        <v>0</v>
      </c>
      <c r="C17" s="39">
        <v>0</v>
      </c>
      <c r="D17" s="39">
        <v>1</v>
      </c>
      <c r="E17" s="40">
        <v>0</v>
      </c>
      <c r="F17" s="39"/>
      <c r="I17" s="42">
        <v>4</v>
      </c>
      <c r="J17" s="42">
        <v>1</v>
      </c>
      <c r="K17" s="44">
        <v>13</v>
      </c>
      <c r="L17">
        <f t="shared" si="0"/>
        <v>0</v>
      </c>
      <c r="M17">
        <f t="shared" si="1"/>
        <v>0</v>
      </c>
      <c r="N17">
        <f t="shared" si="2"/>
        <v>1</v>
      </c>
      <c r="O17">
        <f t="shared" si="3"/>
        <v>0</v>
      </c>
      <c r="U17" s="1"/>
    </row>
    <row r="18" spans="1:21" x14ac:dyDescent="0.2">
      <c r="A18" s="38">
        <v>14</v>
      </c>
      <c r="B18" s="39">
        <v>0</v>
      </c>
      <c r="C18" s="39">
        <v>0</v>
      </c>
      <c r="D18" s="39">
        <v>1</v>
      </c>
      <c r="E18" s="40">
        <v>1</v>
      </c>
      <c r="F18" s="39"/>
      <c r="I18" s="42">
        <v>4</v>
      </c>
      <c r="J18" s="42">
        <v>2</v>
      </c>
      <c r="K18" s="44">
        <v>14</v>
      </c>
      <c r="L18">
        <f t="shared" si="0"/>
        <v>0</v>
      </c>
      <c r="M18">
        <f t="shared" si="1"/>
        <v>0</v>
      </c>
      <c r="N18">
        <f t="shared" si="2"/>
        <v>1</v>
      </c>
      <c r="O18">
        <f t="shared" si="3"/>
        <v>1</v>
      </c>
      <c r="U18" s="1"/>
    </row>
    <row r="19" spans="1:21" x14ac:dyDescent="0.2">
      <c r="A19" s="38">
        <v>15</v>
      </c>
      <c r="B19" s="39">
        <v>0</v>
      </c>
      <c r="C19" s="39">
        <v>1</v>
      </c>
      <c r="D19" s="39">
        <v>0</v>
      </c>
      <c r="E19" s="40">
        <v>0</v>
      </c>
      <c r="F19" s="39"/>
      <c r="I19" s="42">
        <v>4</v>
      </c>
      <c r="J19" s="42">
        <v>3</v>
      </c>
      <c r="K19" s="44">
        <v>15</v>
      </c>
      <c r="L19">
        <f t="shared" si="0"/>
        <v>0</v>
      </c>
      <c r="M19">
        <f t="shared" si="1"/>
        <v>1</v>
      </c>
      <c r="N19">
        <f t="shared" si="2"/>
        <v>0</v>
      </c>
      <c r="O19">
        <f t="shared" si="3"/>
        <v>0</v>
      </c>
      <c r="U19" s="1"/>
    </row>
    <row r="20" spans="1:21" x14ac:dyDescent="0.2">
      <c r="A20" s="38">
        <v>16</v>
      </c>
      <c r="B20" s="39">
        <v>1</v>
      </c>
      <c r="C20" s="39">
        <v>1</v>
      </c>
      <c r="D20" s="39">
        <v>1</v>
      </c>
      <c r="E20" s="40">
        <v>0</v>
      </c>
      <c r="F20" s="39"/>
      <c r="I20" s="45">
        <v>4</v>
      </c>
      <c r="J20" s="45">
        <v>4</v>
      </c>
      <c r="K20" s="46">
        <v>16</v>
      </c>
      <c r="L20" s="18">
        <f t="shared" si="0"/>
        <v>1</v>
      </c>
      <c r="M20" s="18">
        <f t="shared" si="1"/>
        <v>1</v>
      </c>
      <c r="N20" s="18">
        <f t="shared" si="2"/>
        <v>1</v>
      </c>
      <c r="O20" s="18">
        <f t="shared" si="3"/>
        <v>0</v>
      </c>
      <c r="P20" s="18">
        <f>(SUM(L17:L20)-B$26)^2</f>
        <v>0.64000000000000012</v>
      </c>
      <c r="Q20" s="18">
        <f>(SUM(M17:M20)-C$26)^2</f>
        <v>0.3600000000000001</v>
      </c>
      <c r="R20" s="18">
        <f>(SUM(N17:N20)-D$26)^2</f>
        <v>0.63999999999999968</v>
      </c>
      <c r="S20" s="18">
        <f>(SUM(O17:O20)-E$26)^2</f>
        <v>0.3600000000000001</v>
      </c>
      <c r="U20" s="1"/>
    </row>
    <row r="21" spans="1:21" x14ac:dyDescent="0.2">
      <c r="A21" s="38">
        <v>17</v>
      </c>
      <c r="B21" s="39">
        <v>0</v>
      </c>
      <c r="C21" s="39">
        <v>0</v>
      </c>
      <c r="D21" s="39">
        <v>1</v>
      </c>
      <c r="E21" s="40">
        <v>0</v>
      </c>
      <c r="F21" s="39"/>
      <c r="I21" s="42">
        <v>5</v>
      </c>
      <c r="J21" s="42">
        <v>1</v>
      </c>
      <c r="K21" s="44">
        <v>17</v>
      </c>
      <c r="L21">
        <f t="shared" si="0"/>
        <v>0</v>
      </c>
      <c r="M21">
        <f t="shared" si="1"/>
        <v>0</v>
      </c>
      <c r="N21">
        <f t="shared" si="2"/>
        <v>1</v>
      </c>
      <c r="O21">
        <f t="shared" si="3"/>
        <v>0</v>
      </c>
      <c r="U21" s="1"/>
    </row>
    <row r="22" spans="1:21" x14ac:dyDescent="0.2">
      <c r="A22" s="38">
        <v>18</v>
      </c>
      <c r="B22" s="39">
        <v>1</v>
      </c>
      <c r="C22" s="39">
        <v>0</v>
      </c>
      <c r="D22" s="39">
        <v>0</v>
      </c>
      <c r="E22" s="40">
        <v>1</v>
      </c>
      <c r="F22" s="39"/>
      <c r="I22" s="42">
        <v>5</v>
      </c>
      <c r="J22" s="42">
        <v>2</v>
      </c>
      <c r="K22" s="44">
        <v>18</v>
      </c>
      <c r="L22">
        <f t="shared" si="0"/>
        <v>1</v>
      </c>
      <c r="M22">
        <f t="shared" si="1"/>
        <v>0</v>
      </c>
      <c r="N22">
        <f t="shared" si="2"/>
        <v>0</v>
      </c>
      <c r="O22">
        <f t="shared" si="3"/>
        <v>1</v>
      </c>
      <c r="U22" s="1"/>
    </row>
    <row r="23" spans="1:21" x14ac:dyDescent="0.2">
      <c r="A23" s="38">
        <v>19</v>
      </c>
      <c r="B23" s="39">
        <v>1</v>
      </c>
      <c r="C23" s="39">
        <v>0</v>
      </c>
      <c r="D23" s="39">
        <v>1</v>
      </c>
      <c r="E23" s="40">
        <v>0</v>
      </c>
      <c r="F23" s="39"/>
      <c r="G23" s="47" t="s">
        <v>34</v>
      </c>
      <c r="H23" s="47"/>
      <c r="I23" s="42">
        <v>5</v>
      </c>
      <c r="J23" s="42">
        <v>3</v>
      </c>
      <c r="K23" s="44">
        <v>19</v>
      </c>
      <c r="L23">
        <f t="shared" si="0"/>
        <v>1</v>
      </c>
      <c r="M23">
        <f t="shared" si="1"/>
        <v>0</v>
      </c>
      <c r="N23">
        <f t="shared" si="2"/>
        <v>1</v>
      </c>
      <c r="O23">
        <f t="shared" si="3"/>
        <v>0</v>
      </c>
      <c r="U23" s="1"/>
    </row>
    <row r="24" spans="1:21" x14ac:dyDescent="0.2">
      <c r="A24" s="48">
        <v>20</v>
      </c>
      <c r="B24" s="49">
        <v>0</v>
      </c>
      <c r="C24" s="49">
        <v>1</v>
      </c>
      <c r="D24" s="49">
        <v>0</v>
      </c>
      <c r="E24" s="50">
        <v>0</v>
      </c>
      <c r="F24" s="39"/>
      <c r="G24" s="51">
        <v>5</v>
      </c>
      <c r="H24" s="51"/>
      <c r="I24" s="45">
        <v>5</v>
      </c>
      <c r="J24" s="45">
        <v>4</v>
      </c>
      <c r="K24" s="46">
        <v>20</v>
      </c>
      <c r="L24" s="18">
        <f t="shared" si="0"/>
        <v>0</v>
      </c>
      <c r="M24" s="18">
        <f t="shared" si="1"/>
        <v>1</v>
      </c>
      <c r="N24" s="18">
        <f t="shared" si="2"/>
        <v>0</v>
      </c>
      <c r="O24" s="18">
        <f t="shared" si="3"/>
        <v>0</v>
      </c>
      <c r="P24" s="18">
        <f>(SUM(L21:L24)-B$26)^2</f>
        <v>3.999999999999998E-2</v>
      </c>
      <c r="Q24" s="18">
        <f>(SUM(M21:M24)-C$26)^2</f>
        <v>0.15999999999999992</v>
      </c>
      <c r="R24" s="18">
        <f>(SUM(N21:N24)-D$26)^2</f>
        <v>4.000000000000007E-2</v>
      </c>
      <c r="S24" s="18">
        <f>(SUM(O21:O24)-E$26)^2</f>
        <v>0.3600000000000001</v>
      </c>
      <c r="U24" s="1"/>
    </row>
    <row r="25" spans="1:21" x14ac:dyDescent="0.2">
      <c r="A25" s="6" t="s">
        <v>3</v>
      </c>
      <c r="B25" s="29">
        <f>SUM(B5:B24)</f>
        <v>9</v>
      </c>
      <c r="C25" s="29">
        <f>SUM(C5:C24)</f>
        <v>7</v>
      </c>
      <c r="D25" s="29">
        <f>SUM(D5:D24)</f>
        <v>11</v>
      </c>
      <c r="E25" s="29">
        <f>SUM(E5:E24)</f>
        <v>8</v>
      </c>
      <c r="F25" s="29"/>
      <c r="U25" s="1"/>
    </row>
    <row r="26" spans="1:21" x14ac:dyDescent="0.2">
      <c r="A26" s="6" t="s">
        <v>35</v>
      </c>
      <c r="B26" s="24">
        <f>B25/$G$24</f>
        <v>1.8</v>
      </c>
      <c r="C26" s="24">
        <f>C25/$G$24</f>
        <v>1.4</v>
      </c>
      <c r="D26" s="24">
        <f>D25/$G$24</f>
        <v>2.2000000000000002</v>
      </c>
      <c r="E26" s="24">
        <f>E25/$G$24</f>
        <v>1.6</v>
      </c>
      <c r="F26" s="24"/>
    </row>
  </sheetData>
  <phoneticPr fontId="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U26"/>
  <sheetViews>
    <sheetView zoomScaleNormal="100" workbookViewId="0">
      <selection activeCell="G5" sqref="G5"/>
    </sheetView>
  </sheetViews>
  <sheetFormatPr defaultRowHeight="12.75" x14ac:dyDescent="0.2"/>
  <cols>
    <col min="1" max="1" width="8.28515625" customWidth="1"/>
    <col min="2" max="5" width="7.140625" customWidth="1"/>
    <col min="6" max="6" width="3.7109375" customWidth="1"/>
    <col min="8" max="8" width="3.5703125" customWidth="1"/>
    <col min="9" max="9" width="7.140625" customWidth="1"/>
    <col min="10" max="10" width="9.42578125" customWidth="1"/>
    <col min="11" max="11" width="8.42578125" customWidth="1"/>
    <col min="12" max="15" width="7.28515625" customWidth="1"/>
    <col min="16" max="19" width="4.85546875" customWidth="1"/>
    <col min="20" max="23" width="6.5703125" customWidth="1"/>
  </cols>
  <sheetData>
    <row r="1" spans="1:21" x14ac:dyDescent="0.2">
      <c r="A1" s="1" t="s">
        <v>64</v>
      </c>
    </row>
    <row r="3" spans="1:21" s="1" customFormat="1" x14ac:dyDescent="0.2">
      <c r="A3" s="1" t="s">
        <v>1</v>
      </c>
      <c r="G3" s="30" t="s">
        <v>14</v>
      </c>
      <c r="H3" s="30"/>
      <c r="I3" s="31"/>
      <c r="J3" s="31"/>
      <c r="K3" s="30" t="s">
        <v>6</v>
      </c>
      <c r="P3" s="1" t="s">
        <v>27</v>
      </c>
    </row>
    <row r="4" spans="1:21" x14ac:dyDescent="0.2">
      <c r="A4" s="32" t="s">
        <v>28</v>
      </c>
      <c r="B4" s="33" t="s">
        <v>29</v>
      </c>
      <c r="C4" s="33" t="s">
        <v>30</v>
      </c>
      <c r="D4" s="33" t="s">
        <v>31</v>
      </c>
      <c r="E4" s="34" t="s">
        <v>32</v>
      </c>
      <c r="F4" s="35"/>
      <c r="G4" s="30" t="s">
        <v>33</v>
      </c>
      <c r="H4" s="30"/>
      <c r="I4" s="36" t="s">
        <v>65</v>
      </c>
      <c r="J4" s="36" t="s">
        <v>7</v>
      </c>
      <c r="K4" s="36" t="s">
        <v>28</v>
      </c>
      <c r="L4" s="37" t="s">
        <v>29</v>
      </c>
      <c r="M4" s="33" t="s">
        <v>30</v>
      </c>
      <c r="N4" s="33" t="s">
        <v>31</v>
      </c>
      <c r="O4" s="34" t="s">
        <v>32</v>
      </c>
      <c r="P4" s="57" t="s">
        <v>48</v>
      </c>
      <c r="Q4" s="58" t="s">
        <v>30</v>
      </c>
      <c r="R4" s="58" t="s">
        <v>49</v>
      </c>
      <c r="S4" s="59" t="s">
        <v>32</v>
      </c>
      <c r="U4" s="1"/>
    </row>
    <row r="5" spans="1:21" x14ac:dyDescent="0.2">
      <c r="A5" s="38">
        <v>1</v>
      </c>
      <c r="B5" s="39">
        <v>0</v>
      </c>
      <c r="C5" s="39">
        <v>0</v>
      </c>
      <c r="D5" s="39">
        <v>0</v>
      </c>
      <c r="E5" s="40">
        <v>0</v>
      </c>
      <c r="F5" s="40"/>
      <c r="G5" s="41">
        <f>SUM(P8:S24)</f>
        <v>4</v>
      </c>
      <c r="H5" s="30"/>
      <c r="I5" s="42">
        <v>1</v>
      </c>
      <c r="J5" s="42">
        <v>1</v>
      </c>
      <c r="K5" s="43">
        <v>19</v>
      </c>
      <c r="L5">
        <f>INDEX($A$5:$E$24,$K5,2)</f>
        <v>1</v>
      </c>
      <c r="M5">
        <f>INDEX($A$5:$E$24,$K5,3)</f>
        <v>0</v>
      </c>
      <c r="N5">
        <f>INDEX($A$5:$E$24,$K5,4)</f>
        <v>1</v>
      </c>
      <c r="O5">
        <f>INDEX($A$5:$E$24,$K5,5)</f>
        <v>0</v>
      </c>
      <c r="U5" s="1"/>
    </row>
    <row r="6" spans="1:21" x14ac:dyDescent="0.2">
      <c r="A6" s="38">
        <v>2</v>
      </c>
      <c r="B6" s="39">
        <v>0</v>
      </c>
      <c r="C6" s="39">
        <v>1</v>
      </c>
      <c r="D6" s="39">
        <v>1</v>
      </c>
      <c r="E6" s="40">
        <v>0</v>
      </c>
      <c r="F6" s="39"/>
      <c r="H6" s="30"/>
      <c r="I6" s="42">
        <v>1</v>
      </c>
      <c r="J6" s="42">
        <v>2</v>
      </c>
      <c r="K6" s="44">
        <v>1</v>
      </c>
      <c r="L6">
        <f t="shared" ref="L6:L24" si="0">INDEX($A$5:$E$24,$K6,2)</f>
        <v>0</v>
      </c>
      <c r="M6">
        <f t="shared" ref="M6:M24" si="1">INDEX($A$5:$E$24,$K6,3)</f>
        <v>0</v>
      </c>
      <c r="N6">
        <f t="shared" ref="N6:N24" si="2">INDEX($A$5:$E$24,$K6,4)</f>
        <v>0</v>
      </c>
      <c r="O6">
        <f t="shared" ref="O6:O24" si="3">INDEX($A$5:$E$24,$K6,5)</f>
        <v>0</v>
      </c>
      <c r="U6" s="1"/>
    </row>
    <row r="7" spans="1:21" x14ac:dyDescent="0.2">
      <c r="A7" s="38">
        <v>3</v>
      </c>
      <c r="B7" s="39">
        <v>1</v>
      </c>
      <c r="C7" s="39">
        <v>0</v>
      </c>
      <c r="D7" s="39">
        <v>1</v>
      </c>
      <c r="E7" s="40">
        <v>1</v>
      </c>
      <c r="F7" s="39"/>
      <c r="H7" s="30"/>
      <c r="I7" s="42">
        <v>1</v>
      </c>
      <c r="J7" s="42">
        <v>3</v>
      </c>
      <c r="K7" s="44">
        <v>18</v>
      </c>
      <c r="L7">
        <f t="shared" si="0"/>
        <v>1</v>
      </c>
      <c r="M7">
        <f t="shared" si="1"/>
        <v>0</v>
      </c>
      <c r="N7">
        <f t="shared" si="2"/>
        <v>0</v>
      </c>
      <c r="O7">
        <f t="shared" si="3"/>
        <v>1</v>
      </c>
      <c r="U7" s="1"/>
    </row>
    <row r="8" spans="1:21" x14ac:dyDescent="0.2">
      <c r="A8" s="38">
        <v>4</v>
      </c>
      <c r="B8" s="39">
        <v>1</v>
      </c>
      <c r="C8" s="39">
        <v>0</v>
      </c>
      <c r="D8" s="39">
        <v>0</v>
      </c>
      <c r="E8" s="40">
        <v>0</v>
      </c>
      <c r="F8" s="39"/>
      <c r="I8" s="45">
        <v>1</v>
      </c>
      <c r="J8" s="45">
        <v>4</v>
      </c>
      <c r="K8" s="46">
        <v>5</v>
      </c>
      <c r="L8" s="18">
        <f t="shared" si="0"/>
        <v>0</v>
      </c>
      <c r="M8" s="18">
        <f t="shared" si="1"/>
        <v>1</v>
      </c>
      <c r="N8" s="18">
        <f t="shared" si="2"/>
        <v>1</v>
      </c>
      <c r="O8" s="18">
        <f t="shared" si="3"/>
        <v>0</v>
      </c>
      <c r="P8" s="18">
        <f>(SUM(L5:L8)-B$26)^2</f>
        <v>3.999999999999998E-2</v>
      </c>
      <c r="Q8" s="18">
        <f>(SUM(M5:M8)-C$26)^2</f>
        <v>0.15999999999999992</v>
      </c>
      <c r="R8" s="18">
        <f>(SUM(N5:N8)-D$26)^2</f>
        <v>4.000000000000007E-2</v>
      </c>
      <c r="S8" s="18">
        <f>(SUM(O5:O8)-E$26)^2</f>
        <v>0.3600000000000001</v>
      </c>
      <c r="U8" s="1"/>
    </row>
    <row r="9" spans="1:21" x14ac:dyDescent="0.2">
      <c r="A9" s="38">
        <v>5</v>
      </c>
      <c r="B9" s="39">
        <v>0</v>
      </c>
      <c r="C9" s="39">
        <v>1</v>
      </c>
      <c r="D9" s="39">
        <v>1</v>
      </c>
      <c r="E9" s="40">
        <v>0</v>
      </c>
      <c r="F9" s="39"/>
      <c r="I9" s="42">
        <v>2</v>
      </c>
      <c r="J9" s="42">
        <v>1</v>
      </c>
      <c r="K9" s="44">
        <v>9</v>
      </c>
      <c r="L9">
        <f t="shared" si="0"/>
        <v>0</v>
      </c>
      <c r="M9">
        <f t="shared" si="1"/>
        <v>1</v>
      </c>
      <c r="N9">
        <f t="shared" si="2"/>
        <v>0</v>
      </c>
      <c r="O9">
        <f t="shared" si="3"/>
        <v>1</v>
      </c>
      <c r="U9" s="1"/>
    </row>
    <row r="10" spans="1:21" x14ac:dyDescent="0.2">
      <c r="A10" s="38">
        <v>6</v>
      </c>
      <c r="B10" s="39">
        <v>1</v>
      </c>
      <c r="C10" s="39">
        <v>0</v>
      </c>
      <c r="D10" s="39">
        <v>1</v>
      </c>
      <c r="E10" s="40">
        <v>1</v>
      </c>
      <c r="F10" s="39"/>
      <c r="I10" s="42">
        <v>2</v>
      </c>
      <c r="J10" s="42">
        <v>2</v>
      </c>
      <c r="K10" s="44">
        <v>3</v>
      </c>
      <c r="L10">
        <f t="shared" si="0"/>
        <v>1</v>
      </c>
      <c r="M10">
        <f t="shared" si="1"/>
        <v>0</v>
      </c>
      <c r="N10">
        <f t="shared" si="2"/>
        <v>1</v>
      </c>
      <c r="O10">
        <f t="shared" si="3"/>
        <v>1</v>
      </c>
      <c r="U10" s="1"/>
    </row>
    <row r="11" spans="1:21" x14ac:dyDescent="0.2">
      <c r="A11" s="38">
        <v>7</v>
      </c>
      <c r="B11" s="39">
        <v>1</v>
      </c>
      <c r="C11" s="39">
        <v>0</v>
      </c>
      <c r="D11" s="39">
        <v>0</v>
      </c>
      <c r="E11" s="40">
        <v>1</v>
      </c>
      <c r="F11" s="39"/>
      <c r="I11" s="42">
        <v>2</v>
      </c>
      <c r="J11" s="42">
        <v>3</v>
      </c>
      <c r="K11" s="44">
        <v>17</v>
      </c>
      <c r="L11">
        <f t="shared" si="0"/>
        <v>0</v>
      </c>
      <c r="M11">
        <f t="shared" si="1"/>
        <v>0</v>
      </c>
      <c r="N11">
        <f t="shared" si="2"/>
        <v>1</v>
      </c>
      <c r="O11">
        <f t="shared" si="3"/>
        <v>0</v>
      </c>
      <c r="U11" s="1"/>
    </row>
    <row r="12" spans="1:21" x14ac:dyDescent="0.2">
      <c r="A12" s="38">
        <v>8</v>
      </c>
      <c r="B12" s="39">
        <v>0</v>
      </c>
      <c r="C12" s="39">
        <v>0</v>
      </c>
      <c r="D12" s="39">
        <v>1</v>
      </c>
      <c r="E12" s="40">
        <v>1</v>
      </c>
      <c r="F12" s="39"/>
      <c r="I12" s="45">
        <v>2</v>
      </c>
      <c r="J12" s="45">
        <v>4</v>
      </c>
      <c r="K12" s="46">
        <v>4</v>
      </c>
      <c r="L12" s="18">
        <f t="shared" si="0"/>
        <v>1</v>
      </c>
      <c r="M12" s="18">
        <f t="shared" si="1"/>
        <v>0</v>
      </c>
      <c r="N12" s="18">
        <f t="shared" si="2"/>
        <v>0</v>
      </c>
      <c r="O12" s="18">
        <f t="shared" si="3"/>
        <v>0</v>
      </c>
      <c r="P12" s="18">
        <f>(SUM(L9:L12)-B$26)^2</f>
        <v>3.999999999999998E-2</v>
      </c>
      <c r="Q12" s="18">
        <f>(SUM(M9:M12)-C$26)^2</f>
        <v>0.15999999999999992</v>
      </c>
      <c r="R12" s="18">
        <f>(SUM(N9:N12)-D$26)^2</f>
        <v>4.000000000000007E-2</v>
      </c>
      <c r="S12" s="18">
        <f>(SUM(O9:O12)-E$26)^2</f>
        <v>0.15999999999999992</v>
      </c>
      <c r="U12" s="1"/>
    </row>
    <row r="13" spans="1:21" x14ac:dyDescent="0.2">
      <c r="A13" s="38">
        <v>9</v>
      </c>
      <c r="B13" s="39">
        <v>0</v>
      </c>
      <c r="C13" s="39">
        <v>1</v>
      </c>
      <c r="D13" s="39">
        <v>0</v>
      </c>
      <c r="E13" s="40">
        <v>1</v>
      </c>
      <c r="F13" s="39"/>
      <c r="I13" s="42">
        <v>3</v>
      </c>
      <c r="J13" s="42">
        <v>1</v>
      </c>
      <c r="K13" s="44">
        <v>15</v>
      </c>
      <c r="L13">
        <f t="shared" si="0"/>
        <v>0</v>
      </c>
      <c r="M13">
        <f t="shared" si="1"/>
        <v>1</v>
      </c>
      <c r="N13">
        <f t="shared" si="2"/>
        <v>0</v>
      </c>
      <c r="O13">
        <f t="shared" si="3"/>
        <v>0</v>
      </c>
      <c r="U13" s="1"/>
    </row>
    <row r="14" spans="1:21" x14ac:dyDescent="0.2">
      <c r="A14" s="38">
        <v>10</v>
      </c>
      <c r="B14" s="39">
        <v>1</v>
      </c>
      <c r="C14" s="39">
        <v>1</v>
      </c>
      <c r="D14" s="39">
        <v>0</v>
      </c>
      <c r="E14" s="40">
        <v>0</v>
      </c>
      <c r="F14" s="39"/>
      <c r="I14" s="42">
        <v>3</v>
      </c>
      <c r="J14" s="42">
        <v>2</v>
      </c>
      <c r="K14" s="44">
        <v>6</v>
      </c>
      <c r="L14">
        <f t="shared" si="0"/>
        <v>1</v>
      </c>
      <c r="M14">
        <f t="shared" si="1"/>
        <v>0</v>
      </c>
      <c r="N14">
        <f t="shared" si="2"/>
        <v>1</v>
      </c>
      <c r="O14">
        <f t="shared" si="3"/>
        <v>1</v>
      </c>
      <c r="U14" s="1"/>
    </row>
    <row r="15" spans="1:21" x14ac:dyDescent="0.2">
      <c r="A15" s="38">
        <v>11</v>
      </c>
      <c r="B15" s="39">
        <v>0</v>
      </c>
      <c r="C15" s="39">
        <v>0</v>
      </c>
      <c r="D15" s="39">
        <v>1</v>
      </c>
      <c r="E15" s="40">
        <v>1</v>
      </c>
      <c r="F15" s="39"/>
      <c r="I15" s="42">
        <v>3</v>
      </c>
      <c r="J15" s="42">
        <v>3</v>
      </c>
      <c r="K15" s="44">
        <v>12</v>
      </c>
      <c r="L15">
        <f t="shared" si="0"/>
        <v>1</v>
      </c>
      <c r="M15">
        <f t="shared" si="1"/>
        <v>0</v>
      </c>
      <c r="N15">
        <f t="shared" si="2"/>
        <v>0</v>
      </c>
      <c r="O15">
        <f t="shared" si="3"/>
        <v>0</v>
      </c>
      <c r="U15" s="1"/>
    </row>
    <row r="16" spans="1:21" x14ac:dyDescent="0.2">
      <c r="A16" s="38">
        <v>12</v>
      </c>
      <c r="B16" s="39">
        <v>1</v>
      </c>
      <c r="C16" s="39">
        <v>0</v>
      </c>
      <c r="D16" s="39">
        <v>0</v>
      </c>
      <c r="E16" s="40">
        <v>0</v>
      </c>
      <c r="F16" s="39"/>
      <c r="I16" s="45">
        <v>3</v>
      </c>
      <c r="J16" s="45">
        <v>4</v>
      </c>
      <c r="K16" s="46">
        <v>2</v>
      </c>
      <c r="L16" s="18">
        <f t="shared" si="0"/>
        <v>0</v>
      </c>
      <c r="M16" s="18">
        <f t="shared" si="1"/>
        <v>1</v>
      </c>
      <c r="N16" s="18">
        <f t="shared" si="2"/>
        <v>1</v>
      </c>
      <c r="O16" s="18">
        <f t="shared" si="3"/>
        <v>0</v>
      </c>
      <c r="P16" s="18">
        <f>(SUM(L13:L16)-B$26)^2</f>
        <v>3.999999999999998E-2</v>
      </c>
      <c r="Q16" s="18">
        <f>(SUM(M13:M16)-C$26)^2</f>
        <v>0.3600000000000001</v>
      </c>
      <c r="R16" s="18">
        <f>(SUM(N13:N16)-D$26)^2</f>
        <v>4.000000000000007E-2</v>
      </c>
      <c r="S16" s="18">
        <f>(SUM(O13:O16)-E$26)^2</f>
        <v>0.3600000000000001</v>
      </c>
      <c r="U16" s="1"/>
    </row>
    <row r="17" spans="1:21" x14ac:dyDescent="0.2">
      <c r="A17" s="38">
        <v>13</v>
      </c>
      <c r="B17" s="39">
        <v>0</v>
      </c>
      <c r="C17" s="39">
        <v>0</v>
      </c>
      <c r="D17" s="39">
        <v>1</v>
      </c>
      <c r="E17" s="40">
        <v>0</v>
      </c>
      <c r="F17" s="39"/>
      <c r="I17" s="42">
        <v>4</v>
      </c>
      <c r="J17" s="42">
        <v>1</v>
      </c>
      <c r="K17" s="44">
        <v>7</v>
      </c>
      <c r="L17">
        <f t="shared" si="0"/>
        <v>1</v>
      </c>
      <c r="M17">
        <f t="shared" si="1"/>
        <v>0</v>
      </c>
      <c r="N17">
        <f t="shared" si="2"/>
        <v>0</v>
      </c>
      <c r="O17">
        <f t="shared" si="3"/>
        <v>1</v>
      </c>
      <c r="U17" s="1"/>
    </row>
    <row r="18" spans="1:21" x14ac:dyDescent="0.2">
      <c r="A18" s="38">
        <v>14</v>
      </c>
      <c r="B18" s="39">
        <v>0</v>
      </c>
      <c r="C18" s="39">
        <v>0</v>
      </c>
      <c r="D18" s="39">
        <v>1</v>
      </c>
      <c r="E18" s="40">
        <v>1</v>
      </c>
      <c r="F18" s="39"/>
      <c r="I18" s="42">
        <v>4</v>
      </c>
      <c r="J18" s="42">
        <v>2</v>
      </c>
      <c r="K18" s="44">
        <v>13</v>
      </c>
      <c r="L18">
        <f t="shared" si="0"/>
        <v>0</v>
      </c>
      <c r="M18">
        <f t="shared" si="1"/>
        <v>0</v>
      </c>
      <c r="N18">
        <f t="shared" si="2"/>
        <v>1</v>
      </c>
      <c r="O18">
        <f t="shared" si="3"/>
        <v>0</v>
      </c>
      <c r="U18" s="1"/>
    </row>
    <row r="19" spans="1:21" x14ac:dyDescent="0.2">
      <c r="A19" s="38">
        <v>15</v>
      </c>
      <c r="B19" s="39">
        <v>0</v>
      </c>
      <c r="C19" s="39">
        <v>1</v>
      </c>
      <c r="D19" s="39">
        <v>0</v>
      </c>
      <c r="E19" s="40">
        <v>0</v>
      </c>
      <c r="F19" s="39"/>
      <c r="I19" s="42">
        <v>4</v>
      </c>
      <c r="J19" s="42">
        <v>3</v>
      </c>
      <c r="K19" s="44">
        <v>16</v>
      </c>
      <c r="L19">
        <f t="shared" si="0"/>
        <v>1</v>
      </c>
      <c r="M19">
        <f t="shared" si="1"/>
        <v>1</v>
      </c>
      <c r="N19">
        <f t="shared" si="2"/>
        <v>1</v>
      </c>
      <c r="O19">
        <f t="shared" si="3"/>
        <v>0</v>
      </c>
      <c r="U19" s="1"/>
    </row>
    <row r="20" spans="1:21" x14ac:dyDescent="0.2">
      <c r="A20" s="38">
        <v>16</v>
      </c>
      <c r="B20" s="39">
        <v>1</v>
      </c>
      <c r="C20" s="39">
        <v>1</v>
      </c>
      <c r="D20" s="39">
        <v>1</v>
      </c>
      <c r="E20" s="40">
        <v>0</v>
      </c>
      <c r="F20" s="39"/>
      <c r="I20" s="45">
        <v>4</v>
      </c>
      <c r="J20" s="45">
        <v>4</v>
      </c>
      <c r="K20" s="46">
        <v>11</v>
      </c>
      <c r="L20" s="18">
        <f t="shared" si="0"/>
        <v>0</v>
      </c>
      <c r="M20" s="18">
        <f t="shared" si="1"/>
        <v>0</v>
      </c>
      <c r="N20" s="18">
        <f t="shared" si="2"/>
        <v>1</v>
      </c>
      <c r="O20" s="18">
        <f t="shared" si="3"/>
        <v>1</v>
      </c>
      <c r="P20" s="18">
        <f>(SUM(L17:L20)-B$26)^2</f>
        <v>3.999999999999998E-2</v>
      </c>
      <c r="Q20" s="18">
        <f>(SUM(M17:M20)-C$26)^2</f>
        <v>0.15999999999999992</v>
      </c>
      <c r="R20" s="18">
        <f>(SUM(N17:N20)-D$26)^2</f>
        <v>0.63999999999999968</v>
      </c>
      <c r="S20" s="18">
        <f>(SUM(O17:O20)-E$26)^2</f>
        <v>0.15999999999999992</v>
      </c>
      <c r="U20" s="1"/>
    </row>
    <row r="21" spans="1:21" x14ac:dyDescent="0.2">
      <c r="A21" s="38">
        <v>17</v>
      </c>
      <c r="B21" s="39">
        <v>0</v>
      </c>
      <c r="C21" s="39">
        <v>0</v>
      </c>
      <c r="D21" s="39">
        <v>1</v>
      </c>
      <c r="E21" s="40">
        <v>0</v>
      </c>
      <c r="F21" s="39"/>
      <c r="I21" s="42">
        <v>5</v>
      </c>
      <c r="J21" s="42">
        <v>1</v>
      </c>
      <c r="K21" s="44">
        <v>8</v>
      </c>
      <c r="L21">
        <f t="shared" si="0"/>
        <v>0</v>
      </c>
      <c r="M21">
        <f t="shared" si="1"/>
        <v>0</v>
      </c>
      <c r="N21">
        <f t="shared" si="2"/>
        <v>1</v>
      </c>
      <c r="O21">
        <f t="shared" si="3"/>
        <v>1</v>
      </c>
      <c r="U21" s="1"/>
    </row>
    <row r="22" spans="1:21" x14ac:dyDescent="0.2">
      <c r="A22" s="38">
        <v>18</v>
      </c>
      <c r="B22" s="39">
        <v>1</v>
      </c>
      <c r="C22" s="39">
        <v>0</v>
      </c>
      <c r="D22" s="39">
        <v>0</v>
      </c>
      <c r="E22" s="40">
        <v>1</v>
      </c>
      <c r="F22" s="39"/>
      <c r="I22" s="42">
        <v>5</v>
      </c>
      <c r="J22" s="42">
        <v>2</v>
      </c>
      <c r="K22" s="44">
        <v>14</v>
      </c>
      <c r="L22">
        <f t="shared" si="0"/>
        <v>0</v>
      </c>
      <c r="M22">
        <f t="shared" si="1"/>
        <v>0</v>
      </c>
      <c r="N22">
        <f t="shared" si="2"/>
        <v>1</v>
      </c>
      <c r="O22">
        <f t="shared" si="3"/>
        <v>1</v>
      </c>
      <c r="U22" s="1"/>
    </row>
    <row r="23" spans="1:21" x14ac:dyDescent="0.2">
      <c r="A23" s="38">
        <v>19</v>
      </c>
      <c r="B23" s="39">
        <v>1</v>
      </c>
      <c r="C23" s="39">
        <v>0</v>
      </c>
      <c r="D23" s="39">
        <v>1</v>
      </c>
      <c r="E23" s="40">
        <v>0</v>
      </c>
      <c r="F23" s="39"/>
      <c r="G23" s="47" t="s">
        <v>34</v>
      </c>
      <c r="H23" s="47"/>
      <c r="I23" s="42">
        <v>5</v>
      </c>
      <c r="J23" s="42">
        <v>3</v>
      </c>
      <c r="K23" s="44">
        <v>10</v>
      </c>
      <c r="L23">
        <f t="shared" si="0"/>
        <v>1</v>
      </c>
      <c r="M23">
        <f t="shared" si="1"/>
        <v>1</v>
      </c>
      <c r="N23">
        <f t="shared" si="2"/>
        <v>0</v>
      </c>
      <c r="O23">
        <f t="shared" si="3"/>
        <v>0</v>
      </c>
      <c r="U23" s="1"/>
    </row>
    <row r="24" spans="1:21" x14ac:dyDescent="0.2">
      <c r="A24" s="48">
        <v>20</v>
      </c>
      <c r="B24" s="49">
        <v>0</v>
      </c>
      <c r="C24" s="49">
        <v>1</v>
      </c>
      <c r="D24" s="49">
        <v>0</v>
      </c>
      <c r="E24" s="50">
        <v>0</v>
      </c>
      <c r="F24" s="39"/>
      <c r="G24" s="51">
        <v>5</v>
      </c>
      <c r="H24" s="51"/>
      <c r="I24" s="45">
        <v>5</v>
      </c>
      <c r="J24" s="45">
        <v>4</v>
      </c>
      <c r="K24" s="46">
        <v>20</v>
      </c>
      <c r="L24" s="18">
        <f t="shared" si="0"/>
        <v>0</v>
      </c>
      <c r="M24" s="18">
        <f t="shared" si="1"/>
        <v>1</v>
      </c>
      <c r="N24" s="18">
        <f t="shared" si="2"/>
        <v>0</v>
      </c>
      <c r="O24" s="18">
        <f t="shared" si="3"/>
        <v>0</v>
      </c>
      <c r="P24" s="18">
        <f>(SUM(L21:L24)-B$26)^2</f>
        <v>0.64000000000000012</v>
      </c>
      <c r="Q24" s="18">
        <f>(SUM(M21:M24)-C$26)^2</f>
        <v>0.3600000000000001</v>
      </c>
      <c r="R24" s="18">
        <f>(SUM(N21:N24)-D$26)^2</f>
        <v>4.000000000000007E-2</v>
      </c>
      <c r="S24" s="18">
        <f>(SUM(O21:O24)-E$26)^2</f>
        <v>0.15999999999999992</v>
      </c>
      <c r="U24" s="1"/>
    </row>
    <row r="25" spans="1:21" x14ac:dyDescent="0.2">
      <c r="A25" s="6" t="s">
        <v>3</v>
      </c>
      <c r="B25" s="29">
        <f>SUM(B5:B24)</f>
        <v>9</v>
      </c>
      <c r="C25" s="29">
        <f>SUM(C5:C24)</f>
        <v>7</v>
      </c>
      <c r="D25" s="29">
        <f>SUM(D5:D24)</f>
        <v>11</v>
      </c>
      <c r="E25" s="29">
        <f>SUM(E5:E24)</f>
        <v>8</v>
      </c>
      <c r="F25" s="29"/>
      <c r="U25" s="1"/>
    </row>
    <row r="26" spans="1:21" x14ac:dyDescent="0.2">
      <c r="A26" s="6" t="s">
        <v>35</v>
      </c>
      <c r="B26" s="24">
        <f>B25/$G$24</f>
        <v>1.8</v>
      </c>
      <c r="C26" s="24">
        <f>C25/$G$24</f>
        <v>1.4</v>
      </c>
      <c r="D26" s="24">
        <f>D25/$G$24</f>
        <v>2.2000000000000002</v>
      </c>
      <c r="E26" s="24">
        <f>E25/$G$24</f>
        <v>1.6</v>
      </c>
      <c r="F26" s="24"/>
    </row>
  </sheetData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20"/>
  <sheetViews>
    <sheetView workbookViewId="0">
      <selection activeCell="F5" sqref="F5"/>
    </sheetView>
  </sheetViews>
  <sheetFormatPr defaultColWidth="9.7109375" defaultRowHeight="12.75" x14ac:dyDescent="0.2"/>
  <cols>
    <col min="2" max="3" width="12.42578125" customWidth="1"/>
  </cols>
  <sheetData>
    <row r="1" spans="1:6" x14ac:dyDescent="0.2">
      <c r="A1" s="1" t="s">
        <v>36</v>
      </c>
      <c r="D1" s="61" t="s">
        <v>50</v>
      </c>
    </row>
    <row r="2" spans="1:6" x14ac:dyDescent="0.2">
      <c r="A2" s="1"/>
    </row>
    <row r="3" spans="1:6" x14ac:dyDescent="0.2">
      <c r="A3" s="1" t="s">
        <v>43</v>
      </c>
      <c r="D3" s="8" t="s">
        <v>37</v>
      </c>
      <c r="E3" s="99">
        <v>10.618603903384059</v>
      </c>
      <c r="F3" s="14"/>
    </row>
    <row r="4" spans="1:6" x14ac:dyDescent="0.2">
      <c r="D4" s="8" t="s">
        <v>38</v>
      </c>
      <c r="E4" s="53">
        <v>0.82887750665616788</v>
      </c>
      <c r="F4" s="14"/>
    </row>
    <row r="5" spans="1:6" x14ac:dyDescent="0.2">
      <c r="A5" s="1" t="s">
        <v>14</v>
      </c>
      <c r="E5" s="14"/>
      <c r="F5" s="22">
        <f>SUM(F9:F20)</f>
        <v>160.10394020138907</v>
      </c>
    </row>
    <row r="7" spans="1:6" x14ac:dyDescent="0.2">
      <c r="A7" s="54" t="s">
        <v>1</v>
      </c>
      <c r="B7" s="101" t="s">
        <v>66</v>
      </c>
      <c r="C7" s="102" t="s">
        <v>67</v>
      </c>
    </row>
    <row r="8" spans="1:6" x14ac:dyDescent="0.2">
      <c r="A8" s="55" t="s">
        <v>44</v>
      </c>
      <c r="B8" s="104" t="s">
        <v>45</v>
      </c>
      <c r="C8" s="105" t="s">
        <v>45</v>
      </c>
      <c r="D8" s="8" t="s">
        <v>46</v>
      </c>
      <c r="E8" s="8" t="s">
        <v>39</v>
      </c>
      <c r="F8" s="56" t="s">
        <v>41</v>
      </c>
    </row>
    <row r="9" spans="1:6" x14ac:dyDescent="0.2">
      <c r="A9" s="38">
        <v>1</v>
      </c>
      <c r="B9" s="14">
        <v>10</v>
      </c>
      <c r="C9" s="15">
        <v>51</v>
      </c>
      <c r="D9" s="52">
        <f>$E$3*B9^$E$4</f>
        <v>71.605260269930838</v>
      </c>
      <c r="E9" s="24">
        <f>D9-C9</f>
        <v>20.605260269930838</v>
      </c>
      <c r="F9" s="52">
        <f>ABS(E9)</f>
        <v>20.605260269930838</v>
      </c>
    </row>
    <row r="10" spans="1:6" x14ac:dyDescent="0.2">
      <c r="A10" s="38">
        <v>2</v>
      </c>
      <c r="B10" s="14">
        <v>11</v>
      </c>
      <c r="C10" s="15">
        <v>63</v>
      </c>
      <c r="D10" s="52">
        <f>$E$3*B10^$E$4</f>
        <v>77.491558118286775</v>
      </c>
      <c r="E10" s="24">
        <f>D10-C10</f>
        <v>14.491558118286775</v>
      </c>
      <c r="F10" s="52">
        <f t="shared" ref="F10:F20" si="0">ABS(E10)</f>
        <v>14.491558118286775</v>
      </c>
    </row>
    <row r="11" spans="1:6" x14ac:dyDescent="0.2">
      <c r="A11" s="38">
        <v>3</v>
      </c>
      <c r="B11" s="14">
        <v>13</v>
      </c>
      <c r="C11" s="15">
        <v>89</v>
      </c>
      <c r="D11" s="52">
        <f>$E$3*B11^$E$4</f>
        <v>89.000000566083273</v>
      </c>
      <c r="E11" s="24">
        <f>D11-C11</f>
        <v>5.6608327270168957E-7</v>
      </c>
      <c r="F11" s="52">
        <f t="shared" si="0"/>
        <v>5.6608327270168957E-7</v>
      </c>
    </row>
    <row r="12" spans="1:6" x14ac:dyDescent="0.2">
      <c r="A12" s="38">
        <v>4</v>
      </c>
      <c r="B12" s="14">
        <v>15</v>
      </c>
      <c r="C12" s="15">
        <v>123</v>
      </c>
      <c r="D12" s="52">
        <f>$E$3*B12^$E$4</f>
        <v>100.20814237430925</v>
      </c>
      <c r="E12" s="24">
        <f>D12-C12</f>
        <v>-22.791857625690753</v>
      </c>
      <c r="F12" s="52">
        <f t="shared" si="0"/>
        <v>22.791857625690753</v>
      </c>
    </row>
    <row r="13" spans="1:6" x14ac:dyDescent="0.2">
      <c r="A13" s="38">
        <v>5</v>
      </c>
      <c r="B13" s="14">
        <v>19</v>
      </c>
      <c r="C13" s="15">
        <v>146</v>
      </c>
      <c r="D13" s="52">
        <f t="shared" ref="D13:D20" si="1">$E$3*B13^$E$4</f>
        <v>121.89826306488865</v>
      </c>
      <c r="E13" s="24">
        <f t="shared" ref="E13:E20" si="2">D13-C13</f>
        <v>-24.101736935111347</v>
      </c>
      <c r="F13" s="52">
        <f t="shared" si="0"/>
        <v>24.101736935111347</v>
      </c>
    </row>
    <row r="14" spans="1:6" x14ac:dyDescent="0.2">
      <c r="A14" s="38">
        <v>6</v>
      </c>
      <c r="B14" s="14">
        <v>22</v>
      </c>
      <c r="C14" s="15">
        <v>157</v>
      </c>
      <c r="D14" s="52">
        <f t="shared" si="1"/>
        <v>137.64846907897243</v>
      </c>
      <c r="E14" s="24">
        <f t="shared" si="2"/>
        <v>-19.351530921027575</v>
      </c>
      <c r="F14" s="52">
        <f t="shared" si="0"/>
        <v>19.351530921027575</v>
      </c>
    </row>
    <row r="15" spans="1:6" x14ac:dyDescent="0.2">
      <c r="A15" s="38">
        <v>7</v>
      </c>
      <c r="B15" s="14">
        <v>24</v>
      </c>
      <c r="C15" s="15">
        <v>141</v>
      </c>
      <c r="D15" s="52">
        <f t="shared" si="1"/>
        <v>147.94267725575327</v>
      </c>
      <c r="E15" s="24">
        <f t="shared" si="2"/>
        <v>6.9426772557532672</v>
      </c>
      <c r="F15" s="52">
        <f t="shared" si="0"/>
        <v>6.9426772557532672</v>
      </c>
    </row>
    <row r="16" spans="1:6" x14ac:dyDescent="0.2">
      <c r="A16" s="38">
        <v>8</v>
      </c>
      <c r="B16" s="14">
        <v>25</v>
      </c>
      <c r="C16" s="15">
        <v>169</v>
      </c>
      <c r="D16" s="52">
        <f t="shared" si="1"/>
        <v>153.03418318275348</v>
      </c>
      <c r="E16" s="24">
        <f t="shared" si="2"/>
        <v>-15.96581681724652</v>
      </c>
      <c r="F16" s="52">
        <f t="shared" si="0"/>
        <v>15.96581681724652</v>
      </c>
    </row>
    <row r="17" spans="1:6" x14ac:dyDescent="0.2">
      <c r="A17" s="38">
        <v>9</v>
      </c>
      <c r="B17" s="14">
        <v>25</v>
      </c>
      <c r="C17" s="15">
        <v>172</v>
      </c>
      <c r="D17" s="52">
        <f t="shared" si="1"/>
        <v>153.03418318275348</v>
      </c>
      <c r="E17" s="24">
        <f t="shared" si="2"/>
        <v>-18.96581681724652</v>
      </c>
      <c r="F17" s="52">
        <f t="shared" si="0"/>
        <v>18.96581681724652</v>
      </c>
    </row>
    <row r="18" spans="1:6" x14ac:dyDescent="0.2">
      <c r="A18" s="38">
        <v>10</v>
      </c>
      <c r="B18" s="14">
        <v>28</v>
      </c>
      <c r="C18" s="15">
        <v>163</v>
      </c>
      <c r="D18" s="52">
        <f t="shared" si="1"/>
        <v>168.10636667750762</v>
      </c>
      <c r="E18" s="24">
        <f t="shared" si="2"/>
        <v>5.1063666775076229</v>
      </c>
      <c r="F18" s="52">
        <f t="shared" si="0"/>
        <v>5.1063666775076229</v>
      </c>
    </row>
    <row r="19" spans="1:6" x14ac:dyDescent="0.2">
      <c r="A19" s="38">
        <v>11</v>
      </c>
      <c r="B19" s="14">
        <v>30</v>
      </c>
      <c r="C19" s="15">
        <v>178</v>
      </c>
      <c r="D19" s="52">
        <f t="shared" si="1"/>
        <v>178.00000054220521</v>
      </c>
      <c r="E19" s="24">
        <f t="shared" si="2"/>
        <v>5.4220521406023181E-7</v>
      </c>
      <c r="F19" s="52">
        <f t="shared" si="0"/>
        <v>5.4220521406023181E-7</v>
      </c>
    </row>
    <row r="20" spans="1:6" x14ac:dyDescent="0.2">
      <c r="A20" s="48">
        <v>12</v>
      </c>
      <c r="B20" s="18">
        <v>32</v>
      </c>
      <c r="C20" s="19">
        <v>176</v>
      </c>
      <c r="D20" s="52">
        <f t="shared" si="1"/>
        <v>187.78131765529935</v>
      </c>
      <c r="E20" s="24">
        <f t="shared" si="2"/>
        <v>11.781317655299347</v>
      </c>
      <c r="F20" s="52">
        <f t="shared" si="0"/>
        <v>11.781317655299347</v>
      </c>
    </row>
  </sheetData>
  <scenarios current="0">
    <scenario name="B7" locked="1" count="2" user="ken.baker" comment="Created by ken.baker on 5/27/2010">
      <inputCells r="E3" val="10.6186201669589" numFmtId="2"/>
      <inputCells r="E4" val="0.828877052873578" numFmtId="2"/>
    </scenario>
  </scenario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6"/>
  <sheetViews>
    <sheetView workbookViewId="0">
      <selection activeCell="C16" sqref="C16"/>
    </sheetView>
  </sheetViews>
  <sheetFormatPr defaultRowHeight="12.75" x14ac:dyDescent="0.2"/>
  <cols>
    <col min="1" max="1" width="10.28515625" customWidth="1"/>
    <col min="2" max="2" width="14.5703125" customWidth="1"/>
    <col min="3" max="8" width="5.7109375" customWidth="1"/>
    <col min="9" max="9" width="6.7109375" customWidth="1"/>
  </cols>
  <sheetData>
    <row r="1" spans="1:9" x14ac:dyDescent="0.2">
      <c r="A1" s="1" t="s">
        <v>0</v>
      </c>
    </row>
    <row r="2" spans="1:9" x14ac:dyDescent="0.2">
      <c r="A2" s="1"/>
      <c r="B2" s="7" t="s">
        <v>10</v>
      </c>
    </row>
    <row r="3" spans="1:9" x14ac:dyDescent="0.2">
      <c r="A3" s="1" t="s">
        <v>1</v>
      </c>
    </row>
    <row r="4" spans="1:9" x14ac:dyDescent="0.2">
      <c r="A4" s="1"/>
      <c r="B4" t="s">
        <v>2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 t="s">
        <v>3</v>
      </c>
    </row>
    <row r="5" spans="1:9" x14ac:dyDescent="0.2">
      <c r="A5" s="1"/>
      <c r="B5" t="s">
        <v>4</v>
      </c>
      <c r="C5" s="10">
        <v>5</v>
      </c>
      <c r="D5" s="11">
        <v>7</v>
      </c>
      <c r="E5" s="11">
        <v>9</v>
      </c>
      <c r="F5" s="11">
        <v>11</v>
      </c>
      <c r="G5" s="11">
        <v>13</v>
      </c>
      <c r="H5" s="12">
        <v>15</v>
      </c>
      <c r="I5">
        <f>SUM(C5:H5)</f>
        <v>60</v>
      </c>
    </row>
    <row r="6" spans="1:9" x14ac:dyDescent="0.2">
      <c r="A6" s="1"/>
      <c r="B6" t="s">
        <v>5</v>
      </c>
      <c r="C6" s="17">
        <v>28</v>
      </c>
      <c r="D6" s="18">
        <v>35</v>
      </c>
      <c r="E6" s="18">
        <v>24</v>
      </c>
      <c r="F6" s="18">
        <v>32</v>
      </c>
      <c r="G6" s="18">
        <v>30</v>
      </c>
      <c r="H6" s="19">
        <v>40</v>
      </c>
    </row>
    <row r="8" spans="1:9" x14ac:dyDescent="0.2">
      <c r="A8" s="1" t="s">
        <v>6</v>
      </c>
    </row>
    <row r="9" spans="1:9" x14ac:dyDescent="0.2">
      <c r="B9" t="s">
        <v>7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</row>
    <row r="10" spans="1:9" x14ac:dyDescent="0.2">
      <c r="B10" t="s">
        <v>2</v>
      </c>
      <c r="C10" s="3">
        <v>6</v>
      </c>
      <c r="D10" s="4">
        <v>5</v>
      </c>
      <c r="E10" s="4">
        <v>4</v>
      </c>
      <c r="F10" s="4">
        <v>3</v>
      </c>
      <c r="G10" s="4">
        <v>2</v>
      </c>
      <c r="H10" s="5">
        <v>1</v>
      </c>
    </row>
    <row r="11" spans="1:9" x14ac:dyDescent="0.2">
      <c r="B11" t="s">
        <v>4</v>
      </c>
      <c r="C11">
        <f t="shared" ref="C11:H11" si="0">INDEX($C$4:$H$6,2,C$10)</f>
        <v>15</v>
      </c>
      <c r="D11">
        <f t="shared" si="0"/>
        <v>13</v>
      </c>
      <c r="E11">
        <f t="shared" si="0"/>
        <v>11</v>
      </c>
      <c r="F11">
        <f t="shared" si="0"/>
        <v>9</v>
      </c>
      <c r="G11">
        <f t="shared" si="0"/>
        <v>7</v>
      </c>
      <c r="H11">
        <f t="shared" si="0"/>
        <v>5</v>
      </c>
    </row>
    <row r="12" spans="1:9" x14ac:dyDescent="0.2">
      <c r="B12" t="s">
        <v>8</v>
      </c>
      <c r="C12">
        <f>C11</f>
        <v>15</v>
      </c>
      <c r="D12">
        <f>C12+D11</f>
        <v>28</v>
      </c>
      <c r="E12">
        <f>D12+E11</f>
        <v>39</v>
      </c>
      <c r="F12">
        <f>E12+F11</f>
        <v>48</v>
      </c>
      <c r="G12">
        <f>F12+G11</f>
        <v>55</v>
      </c>
      <c r="H12">
        <f>G12+H11</f>
        <v>60</v>
      </c>
    </row>
    <row r="13" spans="1:9" x14ac:dyDescent="0.2">
      <c r="B13" t="s">
        <v>5</v>
      </c>
      <c r="C13">
        <f t="shared" ref="C13:H13" si="1">INDEX($C$4:$H$6,3,C$10)</f>
        <v>40</v>
      </c>
      <c r="D13">
        <f t="shared" si="1"/>
        <v>30</v>
      </c>
      <c r="E13">
        <f t="shared" si="1"/>
        <v>32</v>
      </c>
      <c r="F13">
        <f t="shared" si="1"/>
        <v>24</v>
      </c>
      <c r="G13">
        <f t="shared" si="1"/>
        <v>35</v>
      </c>
      <c r="H13">
        <f t="shared" si="1"/>
        <v>28</v>
      </c>
    </row>
    <row r="14" spans="1:9" x14ac:dyDescent="0.2">
      <c r="B14" t="s">
        <v>9</v>
      </c>
      <c r="C14">
        <f t="shared" ref="C14:H14" si="2">MAX(0,C12-C13)</f>
        <v>0</v>
      </c>
      <c r="D14">
        <f t="shared" si="2"/>
        <v>0</v>
      </c>
      <c r="E14">
        <f t="shared" si="2"/>
        <v>7</v>
      </c>
      <c r="F14">
        <f t="shared" si="2"/>
        <v>24</v>
      </c>
      <c r="G14">
        <f t="shared" si="2"/>
        <v>20</v>
      </c>
      <c r="H14">
        <f t="shared" si="2"/>
        <v>32</v>
      </c>
    </row>
    <row r="15" spans="1:9" x14ac:dyDescent="0.2">
      <c r="A15" s="1" t="s">
        <v>14</v>
      </c>
    </row>
    <row r="16" spans="1:9" x14ac:dyDescent="0.2">
      <c r="B16" t="s">
        <v>42</v>
      </c>
      <c r="C16" s="2">
        <f>SUM(C14:H14)</f>
        <v>83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6"/>
  <sheetViews>
    <sheetView workbookViewId="0">
      <selection activeCell="C16" sqref="C16"/>
    </sheetView>
  </sheetViews>
  <sheetFormatPr defaultRowHeight="12.75" x14ac:dyDescent="0.2"/>
  <cols>
    <col min="1" max="1" width="10.28515625" customWidth="1"/>
    <col min="2" max="2" width="14.5703125" customWidth="1"/>
    <col min="3" max="8" width="5.7109375" customWidth="1"/>
    <col min="9" max="9" width="6.7109375" customWidth="1"/>
  </cols>
  <sheetData>
    <row r="1" spans="1:9" x14ac:dyDescent="0.2">
      <c r="A1" s="1" t="s">
        <v>0</v>
      </c>
    </row>
    <row r="2" spans="1:9" x14ac:dyDescent="0.2">
      <c r="A2" s="1"/>
      <c r="B2" s="7" t="s">
        <v>10</v>
      </c>
    </row>
    <row r="3" spans="1:9" x14ac:dyDescent="0.2">
      <c r="A3" s="1" t="s">
        <v>1</v>
      </c>
    </row>
    <row r="4" spans="1:9" x14ac:dyDescent="0.2">
      <c r="A4" s="1"/>
      <c r="B4" t="s">
        <v>2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 t="s">
        <v>3</v>
      </c>
    </row>
    <row r="5" spans="1:9" x14ac:dyDescent="0.2">
      <c r="A5" s="1"/>
      <c r="B5" t="s">
        <v>4</v>
      </c>
      <c r="C5" s="10">
        <v>5</v>
      </c>
      <c r="D5" s="11">
        <v>7</v>
      </c>
      <c r="E5" s="11">
        <v>9</v>
      </c>
      <c r="F5" s="11">
        <v>11</v>
      </c>
      <c r="G5" s="11">
        <v>13</v>
      </c>
      <c r="H5" s="12">
        <v>15</v>
      </c>
      <c r="I5">
        <f>SUM(C5:H5)</f>
        <v>60</v>
      </c>
    </row>
    <row r="6" spans="1:9" x14ac:dyDescent="0.2">
      <c r="A6" s="1"/>
      <c r="B6" t="s">
        <v>5</v>
      </c>
      <c r="C6" s="17">
        <v>28</v>
      </c>
      <c r="D6" s="18">
        <v>35</v>
      </c>
      <c r="E6" s="18">
        <v>24</v>
      </c>
      <c r="F6" s="18">
        <v>32</v>
      </c>
      <c r="G6" s="18">
        <v>30</v>
      </c>
      <c r="H6" s="19">
        <v>40</v>
      </c>
    </row>
    <row r="8" spans="1:9" x14ac:dyDescent="0.2">
      <c r="A8" s="1" t="s">
        <v>6</v>
      </c>
    </row>
    <row r="9" spans="1:9" x14ac:dyDescent="0.2">
      <c r="B9" t="s">
        <v>7</v>
      </c>
      <c r="C9">
        <v>1</v>
      </c>
      <c r="D9">
        <v>2</v>
      </c>
      <c r="E9">
        <v>3</v>
      </c>
      <c r="F9">
        <v>4</v>
      </c>
      <c r="G9">
        <v>5</v>
      </c>
      <c r="H9">
        <v>6</v>
      </c>
    </row>
    <row r="10" spans="1:9" x14ac:dyDescent="0.2">
      <c r="B10" t="s">
        <v>2</v>
      </c>
      <c r="C10" s="3">
        <v>3</v>
      </c>
      <c r="D10" s="4">
        <v>1</v>
      </c>
      <c r="E10" s="4">
        <v>5</v>
      </c>
      <c r="F10" s="4">
        <v>2</v>
      </c>
      <c r="G10" s="4">
        <v>4</v>
      </c>
      <c r="H10" s="5">
        <v>6</v>
      </c>
    </row>
    <row r="11" spans="1:9" x14ac:dyDescent="0.2">
      <c r="B11" t="s">
        <v>4</v>
      </c>
      <c r="C11">
        <f t="shared" ref="C11:H11" si="0">INDEX($C$4:$H$6,2,C$10)</f>
        <v>9</v>
      </c>
      <c r="D11">
        <f t="shared" si="0"/>
        <v>5</v>
      </c>
      <c r="E11">
        <f t="shared" si="0"/>
        <v>13</v>
      </c>
      <c r="F11">
        <f t="shared" si="0"/>
        <v>7</v>
      </c>
      <c r="G11">
        <f t="shared" si="0"/>
        <v>11</v>
      </c>
      <c r="H11">
        <f t="shared" si="0"/>
        <v>15</v>
      </c>
    </row>
    <row r="12" spans="1:9" x14ac:dyDescent="0.2">
      <c r="B12" t="s">
        <v>8</v>
      </c>
      <c r="C12">
        <f>C11</f>
        <v>9</v>
      </c>
      <c r="D12">
        <f>C12+D11</f>
        <v>14</v>
      </c>
      <c r="E12">
        <f>D12+E11</f>
        <v>27</v>
      </c>
      <c r="F12">
        <f>E12+F11</f>
        <v>34</v>
      </c>
      <c r="G12">
        <f>F12+G11</f>
        <v>45</v>
      </c>
      <c r="H12">
        <f>G12+H11</f>
        <v>60</v>
      </c>
    </row>
    <row r="13" spans="1:9" x14ac:dyDescent="0.2">
      <c r="B13" t="s">
        <v>5</v>
      </c>
      <c r="C13">
        <f t="shared" ref="C13:H13" si="1">INDEX($C$4:$H$6,3,C$10)</f>
        <v>24</v>
      </c>
      <c r="D13">
        <f t="shared" si="1"/>
        <v>28</v>
      </c>
      <c r="E13">
        <f t="shared" si="1"/>
        <v>30</v>
      </c>
      <c r="F13">
        <f t="shared" si="1"/>
        <v>35</v>
      </c>
      <c r="G13">
        <f t="shared" si="1"/>
        <v>32</v>
      </c>
      <c r="H13">
        <f t="shared" si="1"/>
        <v>40</v>
      </c>
    </row>
    <row r="14" spans="1:9" x14ac:dyDescent="0.2">
      <c r="B14" t="s">
        <v>9</v>
      </c>
      <c r="C14">
        <f t="shared" ref="C14:H14" si="2">MAX(0,C12-C13)</f>
        <v>0</v>
      </c>
      <c r="D14">
        <f t="shared" si="2"/>
        <v>0</v>
      </c>
      <c r="E14">
        <f t="shared" si="2"/>
        <v>0</v>
      </c>
      <c r="F14">
        <f t="shared" si="2"/>
        <v>0</v>
      </c>
      <c r="G14">
        <f t="shared" si="2"/>
        <v>13</v>
      </c>
      <c r="H14">
        <f t="shared" si="2"/>
        <v>20</v>
      </c>
    </row>
    <row r="15" spans="1:9" x14ac:dyDescent="0.2">
      <c r="A15" s="1" t="s">
        <v>14</v>
      </c>
    </row>
    <row r="16" spans="1:9" x14ac:dyDescent="0.2">
      <c r="B16" t="s">
        <v>42</v>
      </c>
      <c r="C16" s="2">
        <f>SUM(C14:H14)</f>
        <v>33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7"/>
  <sheetViews>
    <sheetView workbookViewId="0">
      <selection activeCell="D17" sqref="D17"/>
    </sheetView>
  </sheetViews>
  <sheetFormatPr defaultColWidth="6.42578125" defaultRowHeight="12.75" x14ac:dyDescent="0.2"/>
  <cols>
    <col min="1" max="1" width="10.28515625" customWidth="1"/>
  </cols>
  <sheetData>
    <row r="1" spans="1:9" x14ac:dyDescent="0.2">
      <c r="A1" s="1" t="s">
        <v>40</v>
      </c>
    </row>
    <row r="3" spans="1:9" x14ac:dyDescent="0.2">
      <c r="A3" s="1" t="s">
        <v>1</v>
      </c>
      <c r="E3" s="8" t="s">
        <v>11</v>
      </c>
      <c r="F3" s="8"/>
    </row>
    <row r="4" spans="1:9" x14ac:dyDescent="0.2">
      <c r="A4" t="s">
        <v>12</v>
      </c>
      <c r="C4" s="9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</row>
    <row r="5" spans="1:9" x14ac:dyDescent="0.2">
      <c r="B5" s="9">
        <v>1</v>
      </c>
      <c r="C5" s="10">
        <v>999</v>
      </c>
      <c r="D5" s="11">
        <v>16</v>
      </c>
      <c r="E5" s="11">
        <v>63</v>
      </c>
      <c r="F5" s="11">
        <v>21</v>
      </c>
      <c r="G5" s="11">
        <v>20</v>
      </c>
      <c r="H5" s="12">
        <v>66</v>
      </c>
    </row>
    <row r="6" spans="1:9" x14ac:dyDescent="0.2">
      <c r="B6" s="9">
        <v>2</v>
      </c>
      <c r="C6" s="13">
        <v>57</v>
      </c>
      <c r="D6" s="14">
        <v>999</v>
      </c>
      <c r="E6" s="14">
        <v>40</v>
      </c>
      <c r="F6" s="14">
        <v>46</v>
      </c>
      <c r="G6" s="14">
        <v>69</v>
      </c>
      <c r="H6" s="15">
        <v>42</v>
      </c>
    </row>
    <row r="7" spans="1:9" x14ac:dyDescent="0.2">
      <c r="A7" s="16" t="s">
        <v>13</v>
      </c>
      <c r="B7" s="9">
        <v>3</v>
      </c>
      <c r="C7" s="13">
        <v>23</v>
      </c>
      <c r="D7" s="14">
        <v>11</v>
      </c>
      <c r="E7" s="14">
        <v>999</v>
      </c>
      <c r="F7" s="14">
        <v>55</v>
      </c>
      <c r="G7" s="14">
        <v>53</v>
      </c>
      <c r="H7" s="15">
        <v>47</v>
      </c>
    </row>
    <row r="8" spans="1:9" x14ac:dyDescent="0.2">
      <c r="A8" s="16"/>
      <c r="B8" s="9">
        <v>4</v>
      </c>
      <c r="C8" s="13">
        <v>71</v>
      </c>
      <c r="D8" s="14">
        <v>53</v>
      </c>
      <c r="E8" s="14">
        <v>58</v>
      </c>
      <c r="F8" s="14">
        <v>999</v>
      </c>
      <c r="G8" s="14">
        <v>47</v>
      </c>
      <c r="H8" s="15">
        <v>5</v>
      </c>
    </row>
    <row r="9" spans="1:9" x14ac:dyDescent="0.2">
      <c r="B9" s="9">
        <v>5</v>
      </c>
      <c r="C9" s="13">
        <v>27</v>
      </c>
      <c r="D9" s="14">
        <v>79</v>
      </c>
      <c r="E9" s="14">
        <v>53</v>
      </c>
      <c r="F9" s="14">
        <v>35</v>
      </c>
      <c r="G9" s="14">
        <v>999</v>
      </c>
      <c r="H9" s="15">
        <v>30</v>
      </c>
    </row>
    <row r="10" spans="1:9" x14ac:dyDescent="0.2">
      <c r="B10" s="9">
        <v>6</v>
      </c>
      <c r="C10" s="17">
        <v>57</v>
      </c>
      <c r="D10" s="18">
        <v>47</v>
      </c>
      <c r="E10" s="18">
        <v>51</v>
      </c>
      <c r="F10" s="18">
        <v>17</v>
      </c>
      <c r="G10" s="18">
        <v>24</v>
      </c>
      <c r="H10" s="19">
        <v>999</v>
      </c>
    </row>
    <row r="11" spans="1:9" x14ac:dyDescent="0.2">
      <c r="A11" s="1" t="s">
        <v>12</v>
      </c>
    </row>
    <row r="12" spans="1:9" x14ac:dyDescent="0.2">
      <c r="A12" s="1" t="s">
        <v>6</v>
      </c>
    </row>
    <row r="13" spans="1:9" x14ac:dyDescent="0.2">
      <c r="A13" s="1" t="s">
        <v>12</v>
      </c>
      <c r="B13" t="s">
        <v>15</v>
      </c>
      <c r="C13" s="3">
        <v>6</v>
      </c>
      <c r="D13" s="4">
        <v>5</v>
      </c>
      <c r="E13" s="4">
        <v>4</v>
      </c>
      <c r="F13" s="4">
        <v>3</v>
      </c>
      <c r="G13" s="4">
        <v>2</v>
      </c>
      <c r="H13" s="5">
        <v>1</v>
      </c>
      <c r="I13" s="20">
        <f>C13</f>
        <v>6</v>
      </c>
    </row>
    <row r="14" spans="1:9" x14ac:dyDescent="0.2">
      <c r="B14" t="s">
        <v>17</v>
      </c>
      <c r="D14">
        <f t="shared" ref="D14:I14" si="0">INDEX($C$5:$H$10,C13,D13)</f>
        <v>24</v>
      </c>
      <c r="E14">
        <f t="shared" si="0"/>
        <v>35</v>
      </c>
      <c r="F14">
        <f t="shared" si="0"/>
        <v>58</v>
      </c>
      <c r="G14">
        <f t="shared" si="0"/>
        <v>11</v>
      </c>
      <c r="H14">
        <f t="shared" si="0"/>
        <v>57</v>
      </c>
      <c r="I14">
        <f t="shared" si="0"/>
        <v>66</v>
      </c>
    </row>
    <row r="16" spans="1:9" x14ac:dyDescent="0.2">
      <c r="A16" s="1" t="s">
        <v>14</v>
      </c>
    </row>
    <row r="17" spans="2:4" x14ac:dyDescent="0.2">
      <c r="B17" t="s">
        <v>16</v>
      </c>
      <c r="D17" s="2">
        <f>SUM(D14:I14)</f>
        <v>251</v>
      </c>
    </row>
  </sheetData>
  <phoneticPr fontId="0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7"/>
  <sheetViews>
    <sheetView workbookViewId="0">
      <selection activeCell="D17" sqref="D17"/>
    </sheetView>
  </sheetViews>
  <sheetFormatPr defaultColWidth="6.42578125" defaultRowHeight="12.75" x14ac:dyDescent="0.2"/>
  <cols>
    <col min="1" max="1" width="10.28515625" style="60" customWidth="1"/>
    <col min="2" max="16384" width="6.42578125" style="60"/>
  </cols>
  <sheetData>
    <row r="1" spans="1:9" x14ac:dyDescent="0.2">
      <c r="A1" s="1" t="s">
        <v>40</v>
      </c>
    </row>
    <row r="3" spans="1:9" x14ac:dyDescent="0.2">
      <c r="A3" s="1" t="s">
        <v>1</v>
      </c>
      <c r="E3" s="8" t="s">
        <v>11</v>
      </c>
      <c r="F3" s="8"/>
    </row>
    <row r="4" spans="1:9" x14ac:dyDescent="0.2">
      <c r="A4" s="60" t="s">
        <v>12</v>
      </c>
      <c r="C4" s="9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</row>
    <row r="5" spans="1:9" x14ac:dyDescent="0.2">
      <c r="B5" s="9">
        <v>1</v>
      </c>
      <c r="C5" s="114">
        <v>999</v>
      </c>
      <c r="D5" s="115">
        <v>16</v>
      </c>
      <c r="E5" s="115">
        <v>63</v>
      </c>
      <c r="F5" s="115">
        <v>21</v>
      </c>
      <c r="G5" s="115">
        <v>20</v>
      </c>
      <c r="H5" s="116">
        <v>66</v>
      </c>
    </row>
    <row r="6" spans="1:9" x14ac:dyDescent="0.2">
      <c r="B6" s="9">
        <v>2</v>
      </c>
      <c r="C6" s="117">
        <v>57</v>
      </c>
      <c r="D6" s="107">
        <v>999</v>
      </c>
      <c r="E6" s="107">
        <v>40</v>
      </c>
      <c r="F6" s="107">
        <v>46</v>
      </c>
      <c r="G6" s="107">
        <v>69</v>
      </c>
      <c r="H6" s="110">
        <v>42</v>
      </c>
    </row>
    <row r="7" spans="1:9" x14ac:dyDescent="0.2">
      <c r="A7" s="16" t="s">
        <v>13</v>
      </c>
      <c r="B7" s="9">
        <v>3</v>
      </c>
      <c r="C7" s="117">
        <v>23</v>
      </c>
      <c r="D7" s="107">
        <v>11</v>
      </c>
      <c r="E7" s="107">
        <v>999</v>
      </c>
      <c r="F7" s="107">
        <v>55</v>
      </c>
      <c r="G7" s="107">
        <v>53</v>
      </c>
      <c r="H7" s="110">
        <v>47</v>
      </c>
    </row>
    <row r="8" spans="1:9" x14ac:dyDescent="0.2">
      <c r="A8" s="16"/>
      <c r="B8" s="9">
        <v>4</v>
      </c>
      <c r="C8" s="117">
        <v>71</v>
      </c>
      <c r="D8" s="107">
        <v>53</v>
      </c>
      <c r="E8" s="107">
        <v>58</v>
      </c>
      <c r="F8" s="107">
        <v>999</v>
      </c>
      <c r="G8" s="107">
        <v>47</v>
      </c>
      <c r="H8" s="110">
        <v>5</v>
      </c>
    </row>
    <row r="9" spans="1:9" x14ac:dyDescent="0.2">
      <c r="B9" s="9">
        <v>5</v>
      </c>
      <c r="C9" s="117">
        <v>27</v>
      </c>
      <c r="D9" s="107">
        <v>79</v>
      </c>
      <c r="E9" s="107">
        <v>53</v>
      </c>
      <c r="F9" s="107">
        <v>35</v>
      </c>
      <c r="G9" s="107">
        <v>999</v>
      </c>
      <c r="H9" s="110">
        <v>30</v>
      </c>
    </row>
    <row r="10" spans="1:9" x14ac:dyDescent="0.2">
      <c r="B10" s="9">
        <v>6</v>
      </c>
      <c r="C10" s="118">
        <v>57</v>
      </c>
      <c r="D10" s="112">
        <v>47</v>
      </c>
      <c r="E10" s="112">
        <v>51</v>
      </c>
      <c r="F10" s="112">
        <v>17</v>
      </c>
      <c r="G10" s="112">
        <v>24</v>
      </c>
      <c r="H10" s="113">
        <v>999</v>
      </c>
    </row>
    <row r="11" spans="1:9" x14ac:dyDescent="0.2">
      <c r="A11" s="1" t="s">
        <v>12</v>
      </c>
    </row>
    <row r="12" spans="1:9" x14ac:dyDescent="0.2">
      <c r="A12" s="1" t="s">
        <v>6</v>
      </c>
    </row>
    <row r="13" spans="1:9" x14ac:dyDescent="0.2">
      <c r="A13" s="1" t="s">
        <v>12</v>
      </c>
      <c r="B13" s="60" t="s">
        <v>15</v>
      </c>
      <c r="C13" s="119">
        <v>6</v>
      </c>
      <c r="D13" s="120">
        <v>5</v>
      </c>
      <c r="E13" s="120">
        <v>3</v>
      </c>
      <c r="F13" s="120">
        <v>1</v>
      </c>
      <c r="G13" s="120">
        <v>2</v>
      </c>
      <c r="H13" s="121">
        <v>4</v>
      </c>
      <c r="I13" s="122">
        <f>C13</f>
        <v>6</v>
      </c>
    </row>
    <row r="14" spans="1:9" x14ac:dyDescent="0.2">
      <c r="B14" s="60" t="s">
        <v>17</v>
      </c>
      <c r="D14" s="60">
        <f t="shared" ref="D14:I14" si="0">INDEX($C$5:$H$10,C13,D13)</f>
        <v>24</v>
      </c>
      <c r="E14" s="60">
        <f t="shared" si="0"/>
        <v>53</v>
      </c>
      <c r="F14" s="60">
        <f t="shared" si="0"/>
        <v>23</v>
      </c>
      <c r="G14" s="60">
        <f t="shared" si="0"/>
        <v>16</v>
      </c>
      <c r="H14" s="60">
        <f t="shared" si="0"/>
        <v>46</v>
      </c>
      <c r="I14" s="60">
        <f t="shared" si="0"/>
        <v>5</v>
      </c>
    </row>
    <row r="16" spans="1:9" x14ac:dyDescent="0.2">
      <c r="A16" s="1" t="s">
        <v>14</v>
      </c>
    </row>
    <row r="17" spans="2:4" x14ac:dyDescent="0.2">
      <c r="B17" s="60" t="s">
        <v>16</v>
      </c>
      <c r="D17" s="63">
        <f>SUM(D14:I14)</f>
        <v>167</v>
      </c>
    </row>
  </sheetData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34"/>
  <sheetViews>
    <sheetView zoomScale="90" zoomScaleNormal="90" workbookViewId="0">
      <pane xSplit="6135" topLeftCell="R1"/>
      <selection activeCell="E20" sqref="E20"/>
      <selection pane="topRight" activeCell="X34" sqref="X34"/>
    </sheetView>
  </sheetViews>
  <sheetFormatPr defaultColWidth="8.5703125" defaultRowHeight="12.75" x14ac:dyDescent="0.2"/>
  <cols>
    <col min="1" max="1" width="8.5703125" style="1" customWidth="1"/>
    <col min="2" max="16384" width="8.5703125" style="60"/>
  </cols>
  <sheetData>
    <row r="1" spans="1:21" x14ac:dyDescent="0.2">
      <c r="A1" s="1" t="s">
        <v>47</v>
      </c>
    </row>
    <row r="3" spans="1:21" x14ac:dyDescent="0.2">
      <c r="A3" s="1" t="s">
        <v>1</v>
      </c>
      <c r="B3" s="1"/>
      <c r="C3" s="1"/>
      <c r="D3" s="1"/>
    </row>
    <row r="4" spans="1:21" x14ac:dyDescent="0.2">
      <c r="B4" s="1" t="s">
        <v>19</v>
      </c>
    </row>
    <row r="5" spans="1:21" x14ac:dyDescent="0.2">
      <c r="B5" s="123" t="s">
        <v>20</v>
      </c>
      <c r="C5" s="84">
        <v>1</v>
      </c>
      <c r="D5" s="124" t="s">
        <v>20</v>
      </c>
      <c r="E5" s="84">
        <v>2</v>
      </c>
      <c r="F5" s="124" t="s">
        <v>20</v>
      </c>
      <c r="G5" s="84">
        <v>3</v>
      </c>
      <c r="H5" s="124" t="s">
        <v>20</v>
      </c>
      <c r="I5" s="84">
        <v>4</v>
      </c>
      <c r="J5" s="124" t="s">
        <v>20</v>
      </c>
      <c r="K5" s="84">
        <v>5</v>
      </c>
      <c r="L5" s="124" t="s">
        <v>20</v>
      </c>
      <c r="M5" s="84">
        <v>6</v>
      </c>
      <c r="N5" s="124" t="s">
        <v>20</v>
      </c>
      <c r="O5" s="84">
        <v>7</v>
      </c>
      <c r="P5" s="124" t="s">
        <v>20</v>
      </c>
      <c r="Q5" s="84">
        <v>8</v>
      </c>
      <c r="R5" s="124" t="s">
        <v>20</v>
      </c>
      <c r="S5" s="84">
        <v>9</v>
      </c>
      <c r="T5" s="124" t="s">
        <v>20</v>
      </c>
      <c r="U5" s="84">
        <v>10</v>
      </c>
    </row>
    <row r="6" spans="1:21" s="23" customFormat="1" x14ac:dyDescent="0.2">
      <c r="A6" s="21"/>
      <c r="B6" s="125" t="s">
        <v>21</v>
      </c>
      <c r="C6" s="97" t="s">
        <v>22</v>
      </c>
      <c r="D6" s="25" t="s">
        <v>21</v>
      </c>
      <c r="E6" s="97" t="s">
        <v>22</v>
      </c>
      <c r="F6" s="25" t="s">
        <v>21</v>
      </c>
      <c r="G6" s="97" t="s">
        <v>22</v>
      </c>
      <c r="H6" s="25" t="s">
        <v>21</v>
      </c>
      <c r="I6" s="97" t="s">
        <v>22</v>
      </c>
      <c r="J6" s="25" t="s">
        <v>21</v>
      </c>
      <c r="K6" s="97" t="s">
        <v>22</v>
      </c>
      <c r="L6" s="25" t="s">
        <v>21</v>
      </c>
      <c r="M6" s="97" t="s">
        <v>22</v>
      </c>
      <c r="N6" s="25" t="s">
        <v>21</v>
      </c>
      <c r="O6" s="97" t="s">
        <v>22</v>
      </c>
      <c r="P6" s="25" t="s">
        <v>21</v>
      </c>
      <c r="Q6" s="97" t="s">
        <v>22</v>
      </c>
      <c r="R6" s="25" t="s">
        <v>21</v>
      </c>
      <c r="S6" s="97" t="s">
        <v>22</v>
      </c>
      <c r="T6" s="25" t="s">
        <v>21</v>
      </c>
      <c r="U6" s="97" t="s">
        <v>22</v>
      </c>
    </row>
    <row r="7" spans="1:21" x14ac:dyDescent="0.2">
      <c r="B7" s="114">
        <v>79</v>
      </c>
      <c r="C7" s="116">
        <v>89</v>
      </c>
      <c r="D7" s="115">
        <v>65</v>
      </c>
      <c r="E7" s="116">
        <v>16</v>
      </c>
      <c r="F7" s="115">
        <v>99</v>
      </c>
      <c r="G7" s="116">
        <v>23</v>
      </c>
      <c r="H7" s="115">
        <v>83</v>
      </c>
      <c r="I7" s="116">
        <v>63</v>
      </c>
      <c r="J7" s="115">
        <v>59</v>
      </c>
      <c r="K7" s="116">
        <v>5</v>
      </c>
      <c r="L7" s="115">
        <v>54</v>
      </c>
      <c r="M7" s="116">
        <v>85</v>
      </c>
      <c r="N7" s="115">
        <v>81</v>
      </c>
      <c r="O7" s="116">
        <v>1</v>
      </c>
      <c r="P7" s="115">
        <v>34</v>
      </c>
      <c r="Q7" s="116">
        <v>59</v>
      </c>
      <c r="R7" s="115">
        <v>28</v>
      </c>
      <c r="S7" s="116">
        <v>30</v>
      </c>
      <c r="T7" s="115">
        <v>89</v>
      </c>
      <c r="U7" s="116">
        <v>4</v>
      </c>
    </row>
    <row r="8" spans="1:21" x14ac:dyDescent="0.2">
      <c r="B8" s="117">
        <v>29</v>
      </c>
      <c r="C8" s="110">
        <v>74</v>
      </c>
      <c r="D8" s="107">
        <v>16</v>
      </c>
      <c r="E8" s="110">
        <v>45</v>
      </c>
      <c r="F8" s="107">
        <v>4</v>
      </c>
      <c r="G8" s="110">
        <v>99</v>
      </c>
      <c r="H8" s="107">
        <v>25</v>
      </c>
      <c r="I8" s="110">
        <v>65</v>
      </c>
      <c r="J8" s="107">
        <v>53</v>
      </c>
      <c r="K8" s="110">
        <v>11</v>
      </c>
      <c r="L8" s="107">
        <v>71</v>
      </c>
      <c r="M8" s="110">
        <v>50</v>
      </c>
      <c r="N8" s="107">
        <v>25</v>
      </c>
      <c r="O8" s="110">
        <v>82</v>
      </c>
      <c r="P8" s="107">
        <v>47</v>
      </c>
      <c r="Q8" s="110">
        <v>43</v>
      </c>
      <c r="R8" s="107">
        <v>64</v>
      </c>
      <c r="S8" s="110">
        <v>0</v>
      </c>
      <c r="T8" s="107">
        <v>46</v>
      </c>
      <c r="U8" s="110">
        <v>46</v>
      </c>
    </row>
    <row r="9" spans="1:21" x14ac:dyDescent="0.2">
      <c r="B9" s="117">
        <v>42</v>
      </c>
      <c r="C9" s="110">
        <v>50</v>
      </c>
      <c r="D9" s="107">
        <v>73</v>
      </c>
      <c r="E9" s="110">
        <v>77</v>
      </c>
      <c r="F9" s="107">
        <v>47</v>
      </c>
      <c r="G9" s="110">
        <v>26</v>
      </c>
      <c r="H9" s="107">
        <v>41</v>
      </c>
      <c r="I9" s="110">
        <v>77</v>
      </c>
      <c r="J9" s="107">
        <v>96</v>
      </c>
      <c r="K9" s="110">
        <v>74</v>
      </c>
      <c r="L9" s="107">
        <v>78</v>
      </c>
      <c r="M9" s="110">
        <v>51</v>
      </c>
      <c r="N9" s="107">
        <v>34</v>
      </c>
      <c r="O9" s="110">
        <v>34</v>
      </c>
      <c r="P9" s="107">
        <v>58</v>
      </c>
      <c r="Q9" s="110">
        <v>30</v>
      </c>
      <c r="R9" s="107">
        <v>21</v>
      </c>
      <c r="S9" s="110">
        <v>62</v>
      </c>
      <c r="T9" s="107">
        <v>62</v>
      </c>
      <c r="U9" s="110">
        <v>95</v>
      </c>
    </row>
    <row r="10" spans="1:21" x14ac:dyDescent="0.2">
      <c r="B10" s="117">
        <v>19</v>
      </c>
      <c r="C10" s="110">
        <v>53</v>
      </c>
      <c r="D10" s="107">
        <v>1</v>
      </c>
      <c r="E10" s="110">
        <v>0</v>
      </c>
      <c r="F10" s="107">
        <v>21</v>
      </c>
      <c r="G10" s="110">
        <v>97</v>
      </c>
      <c r="H10" s="107">
        <v>41</v>
      </c>
      <c r="I10" s="110">
        <v>18</v>
      </c>
      <c r="J10" s="107">
        <v>6</v>
      </c>
      <c r="K10" s="110">
        <v>57</v>
      </c>
      <c r="L10" s="107">
        <v>68</v>
      </c>
      <c r="M10" s="110">
        <v>22</v>
      </c>
      <c r="N10" s="107">
        <v>90</v>
      </c>
      <c r="O10" s="110">
        <v>75</v>
      </c>
      <c r="P10" s="107">
        <v>90</v>
      </c>
      <c r="Q10" s="110">
        <v>64</v>
      </c>
      <c r="R10" s="107">
        <v>80</v>
      </c>
      <c r="S10" s="110">
        <v>82</v>
      </c>
      <c r="T10" s="107">
        <v>34</v>
      </c>
      <c r="U10" s="110">
        <v>30</v>
      </c>
    </row>
    <row r="11" spans="1:21" x14ac:dyDescent="0.2">
      <c r="B11" s="117">
        <v>47</v>
      </c>
      <c r="C11" s="110">
        <v>93</v>
      </c>
      <c r="D11" s="107">
        <v>31</v>
      </c>
      <c r="E11" s="110">
        <v>74</v>
      </c>
      <c r="F11" s="107">
        <v>87</v>
      </c>
      <c r="G11" s="110">
        <v>33</v>
      </c>
      <c r="H11" s="107">
        <v>5</v>
      </c>
      <c r="I11" s="110">
        <v>18</v>
      </c>
      <c r="J11" s="107">
        <v>71</v>
      </c>
      <c r="K11" s="110">
        <v>54</v>
      </c>
      <c r="L11" s="107">
        <v>62</v>
      </c>
      <c r="M11" s="110">
        <v>78</v>
      </c>
      <c r="N11" s="107">
        <v>74</v>
      </c>
      <c r="O11" s="110">
        <v>20</v>
      </c>
      <c r="P11" s="107">
        <v>4</v>
      </c>
      <c r="Q11" s="110">
        <v>10</v>
      </c>
      <c r="R11" s="107">
        <v>60</v>
      </c>
      <c r="S11" s="110">
        <v>54</v>
      </c>
      <c r="T11" s="107">
        <v>62</v>
      </c>
      <c r="U11" s="110">
        <v>97</v>
      </c>
    </row>
    <row r="12" spans="1:21" x14ac:dyDescent="0.2">
      <c r="B12" s="117">
        <v>31</v>
      </c>
      <c r="C12" s="110">
        <v>84</v>
      </c>
      <c r="D12" s="107">
        <v>97</v>
      </c>
      <c r="E12" s="110">
        <v>68</v>
      </c>
      <c r="F12" s="107">
        <v>29</v>
      </c>
      <c r="G12" s="110">
        <v>95</v>
      </c>
      <c r="H12" s="107">
        <v>75</v>
      </c>
      <c r="I12" s="110">
        <v>1</v>
      </c>
      <c r="J12" s="107">
        <v>38</v>
      </c>
      <c r="K12" s="110">
        <v>75</v>
      </c>
      <c r="L12" s="107">
        <v>62</v>
      </c>
      <c r="M12" s="110">
        <v>57</v>
      </c>
      <c r="N12" s="107">
        <v>89</v>
      </c>
      <c r="O12" s="110">
        <v>50</v>
      </c>
      <c r="P12" s="107">
        <v>66</v>
      </c>
      <c r="Q12" s="110">
        <v>68</v>
      </c>
      <c r="R12" s="107">
        <v>55</v>
      </c>
      <c r="S12" s="110">
        <v>86</v>
      </c>
      <c r="T12" s="107">
        <v>49</v>
      </c>
      <c r="U12" s="110">
        <v>47</v>
      </c>
    </row>
    <row r="13" spans="1:21" x14ac:dyDescent="0.2">
      <c r="B13" s="117">
        <v>15</v>
      </c>
      <c r="C13" s="110">
        <v>1</v>
      </c>
      <c r="D13" s="107">
        <v>93</v>
      </c>
      <c r="E13" s="110">
        <v>62</v>
      </c>
      <c r="F13" s="107">
        <v>74</v>
      </c>
      <c r="G13" s="110">
        <v>3</v>
      </c>
      <c r="H13" s="107">
        <v>86</v>
      </c>
      <c r="I13" s="110">
        <v>25</v>
      </c>
      <c r="J13" s="107">
        <v>59</v>
      </c>
      <c r="K13" s="110">
        <v>59</v>
      </c>
      <c r="L13" s="107">
        <v>93</v>
      </c>
      <c r="M13" s="110">
        <v>14</v>
      </c>
      <c r="N13" s="107">
        <v>36</v>
      </c>
      <c r="O13" s="110">
        <v>42</v>
      </c>
      <c r="P13" s="107">
        <v>88</v>
      </c>
      <c r="Q13" s="110">
        <v>51</v>
      </c>
      <c r="R13" s="107">
        <v>3</v>
      </c>
      <c r="S13" s="110">
        <v>41</v>
      </c>
      <c r="T13" s="107">
        <v>29</v>
      </c>
      <c r="U13" s="110">
        <v>44</v>
      </c>
    </row>
    <row r="14" spans="1:21" x14ac:dyDescent="0.2">
      <c r="B14" s="117">
        <v>11</v>
      </c>
      <c r="C14" s="110">
        <v>56</v>
      </c>
      <c r="D14" s="107">
        <v>49</v>
      </c>
      <c r="E14" s="110">
        <v>39</v>
      </c>
      <c r="F14" s="107">
        <v>51</v>
      </c>
      <c r="G14" s="110">
        <v>89</v>
      </c>
      <c r="H14" s="107">
        <v>84</v>
      </c>
      <c r="I14" s="110">
        <v>28</v>
      </c>
      <c r="J14" s="107">
        <v>82</v>
      </c>
      <c r="K14" s="110">
        <v>66</v>
      </c>
      <c r="L14" s="107">
        <v>99</v>
      </c>
      <c r="M14" s="110">
        <v>25</v>
      </c>
      <c r="N14" s="107">
        <v>3</v>
      </c>
      <c r="O14" s="110">
        <v>64</v>
      </c>
      <c r="P14" s="107">
        <v>45</v>
      </c>
      <c r="Q14" s="110">
        <v>19</v>
      </c>
      <c r="R14" s="107">
        <v>94</v>
      </c>
      <c r="S14" s="110">
        <v>55</v>
      </c>
      <c r="T14" s="107">
        <v>91</v>
      </c>
      <c r="U14" s="110">
        <v>41</v>
      </c>
    </row>
    <row r="15" spans="1:21" x14ac:dyDescent="0.2">
      <c r="B15" s="117">
        <v>15</v>
      </c>
      <c r="C15" s="110">
        <v>72</v>
      </c>
      <c r="D15" s="107">
        <v>80</v>
      </c>
      <c r="E15" s="110">
        <v>4</v>
      </c>
      <c r="F15" s="107">
        <v>48</v>
      </c>
      <c r="G15" s="110">
        <v>64</v>
      </c>
      <c r="H15" s="107">
        <v>5</v>
      </c>
      <c r="I15" s="110">
        <v>26</v>
      </c>
      <c r="J15" s="107">
        <v>95</v>
      </c>
      <c r="K15" s="110">
        <v>14</v>
      </c>
      <c r="L15" s="107">
        <v>82</v>
      </c>
      <c r="M15" s="110">
        <v>60</v>
      </c>
      <c r="N15" s="107">
        <v>15</v>
      </c>
      <c r="O15" s="110">
        <v>35</v>
      </c>
      <c r="P15" s="107">
        <v>44</v>
      </c>
      <c r="Q15" s="110">
        <v>98</v>
      </c>
      <c r="R15" s="107">
        <v>24</v>
      </c>
      <c r="S15" s="110">
        <v>86</v>
      </c>
      <c r="T15" s="107">
        <v>2</v>
      </c>
      <c r="U15" s="110">
        <v>1</v>
      </c>
    </row>
    <row r="16" spans="1:21" x14ac:dyDescent="0.2">
      <c r="B16" s="118">
        <v>69</v>
      </c>
      <c r="C16" s="113">
        <v>71</v>
      </c>
      <c r="D16" s="112">
        <v>90</v>
      </c>
      <c r="E16" s="113">
        <v>40</v>
      </c>
      <c r="F16" s="112">
        <v>23</v>
      </c>
      <c r="G16" s="113">
        <v>53</v>
      </c>
      <c r="H16" s="112">
        <v>27</v>
      </c>
      <c r="I16" s="113">
        <v>78</v>
      </c>
      <c r="J16" s="112">
        <v>64</v>
      </c>
      <c r="K16" s="113">
        <v>30</v>
      </c>
      <c r="L16" s="112">
        <v>85</v>
      </c>
      <c r="M16" s="113">
        <v>54</v>
      </c>
      <c r="N16" s="112">
        <v>26</v>
      </c>
      <c r="O16" s="113">
        <v>88</v>
      </c>
      <c r="P16" s="112">
        <v>0</v>
      </c>
      <c r="Q16" s="113">
        <v>91</v>
      </c>
      <c r="R16" s="112">
        <v>4</v>
      </c>
      <c r="S16" s="113">
        <v>2</v>
      </c>
      <c r="T16" s="112">
        <v>98</v>
      </c>
      <c r="U16" s="113">
        <v>18</v>
      </c>
    </row>
    <row r="17" spans="1:21" x14ac:dyDescent="0.2">
      <c r="A17" s="1" t="s">
        <v>23</v>
      </c>
      <c r="E17" s="60" t="s">
        <v>12</v>
      </c>
    </row>
    <row r="18" spans="1:21" x14ac:dyDescent="0.2">
      <c r="B18" s="60" t="s">
        <v>24</v>
      </c>
      <c r="E18" s="60" t="s">
        <v>25</v>
      </c>
    </row>
    <row r="19" spans="1:21" x14ac:dyDescent="0.2">
      <c r="B19" s="126" t="s">
        <v>21</v>
      </c>
      <c r="C19" s="126" t="s">
        <v>22</v>
      </c>
    </row>
    <row r="20" spans="1:21" x14ac:dyDescent="0.2">
      <c r="B20" s="127">
        <v>50</v>
      </c>
      <c r="C20" s="128">
        <v>50</v>
      </c>
      <c r="E20" s="109">
        <f>2*SUM(B32:T32)</f>
        <v>251.88251502027936</v>
      </c>
    </row>
    <row r="21" spans="1:21" x14ac:dyDescent="0.2">
      <c r="A21" s="1" t="s">
        <v>18</v>
      </c>
    </row>
    <row r="22" spans="1:21" x14ac:dyDescent="0.2">
      <c r="A22" s="23">
        <v>1</v>
      </c>
      <c r="B22" s="27">
        <f t="shared" ref="B22:B31" si="0">SQRT(($B$20-B7)^2+($C$20-C7)^2)</f>
        <v>48.60041152089147</v>
      </c>
      <c r="C22" s="27"/>
      <c r="D22" s="27">
        <f t="shared" ref="D22:D31" si="1">SQRT(($B$20-D7)^2+($C$20-E7)^2)</f>
        <v>37.161808352124091</v>
      </c>
      <c r="E22" s="27"/>
      <c r="F22" s="27">
        <f t="shared" ref="F22:F31" si="2">SQRT(($B$20-F7)^2+($C$20-G7)^2)</f>
        <v>55.946402922797461</v>
      </c>
      <c r="G22" s="27"/>
      <c r="H22" s="27">
        <f t="shared" ref="H22:H31" si="3">SQRT(($B$20-H7)^2+($C$20-I7)^2)</f>
        <v>35.468295701936398</v>
      </c>
      <c r="I22" s="27"/>
      <c r="J22" s="27">
        <f t="shared" ref="J22:J31" si="4">SQRT(($B$20-J7)^2+($C$20-K7)^2)</f>
        <v>45.891175622335062</v>
      </c>
      <c r="K22" s="27"/>
      <c r="L22" s="27">
        <f t="shared" ref="L22:L31" si="5">SQRT(($B$20-L7)^2+($C$20-M7)^2)</f>
        <v>35.227829907617071</v>
      </c>
      <c r="M22" s="27"/>
      <c r="N22" s="27">
        <f t="shared" ref="N22:N31" si="6">SQRT(($B$20-N7)^2+($C$20-O7)^2)</f>
        <v>57.982756057296896</v>
      </c>
      <c r="O22" s="27"/>
      <c r="P22" s="27">
        <f t="shared" ref="P22:P31" si="7">SQRT(($B$20-P7)^2+($C$20-Q7)^2)</f>
        <v>18.357559750685819</v>
      </c>
      <c r="Q22" s="27"/>
      <c r="R22" s="27">
        <f t="shared" ref="R22:R31" si="8">SQRT(($B$20-R7)^2+($C$20-S7)^2)</f>
        <v>29.732137494637012</v>
      </c>
      <c r="S22" s="27"/>
      <c r="T22" s="27">
        <f t="shared" ref="T22:T31" si="9">SQRT(($B$20-T7)^2+($C$20-U7)^2)</f>
        <v>60.307545133258408</v>
      </c>
    </row>
    <row r="23" spans="1:21" x14ac:dyDescent="0.2">
      <c r="A23" s="23">
        <v>2</v>
      </c>
      <c r="B23" s="27">
        <f t="shared" si="0"/>
        <v>31.89043743820395</v>
      </c>
      <c r="C23" s="27"/>
      <c r="D23" s="27">
        <f t="shared" si="1"/>
        <v>34.365680554879162</v>
      </c>
      <c r="E23" s="27"/>
      <c r="F23" s="27">
        <f t="shared" si="2"/>
        <v>67.208630398186216</v>
      </c>
      <c r="G23" s="27"/>
      <c r="H23" s="27">
        <f t="shared" si="3"/>
        <v>29.154759474226502</v>
      </c>
      <c r="I23" s="27"/>
      <c r="J23" s="27">
        <f t="shared" si="4"/>
        <v>39.11521443121589</v>
      </c>
      <c r="K23" s="27"/>
      <c r="L23" s="27">
        <f t="shared" si="5"/>
        <v>21</v>
      </c>
      <c r="M23" s="27"/>
      <c r="N23" s="27">
        <f t="shared" si="6"/>
        <v>40.607881008493905</v>
      </c>
      <c r="O23" s="27"/>
      <c r="P23" s="27">
        <f t="shared" si="7"/>
        <v>7.6157731058639087</v>
      </c>
      <c r="Q23" s="27"/>
      <c r="R23" s="27">
        <f t="shared" si="8"/>
        <v>51.923019942988681</v>
      </c>
      <c r="S23" s="27"/>
      <c r="T23" s="27">
        <f t="shared" si="9"/>
        <v>5.6568542494923806</v>
      </c>
    </row>
    <row r="24" spans="1:21" x14ac:dyDescent="0.2">
      <c r="A24" s="23">
        <v>3</v>
      </c>
      <c r="B24" s="27">
        <f t="shared" si="0"/>
        <v>8</v>
      </c>
      <c r="C24" s="27"/>
      <c r="D24" s="27">
        <f t="shared" si="1"/>
        <v>35.468295701936398</v>
      </c>
      <c r="E24" s="27"/>
      <c r="F24" s="27">
        <f t="shared" si="2"/>
        <v>24.186773244895647</v>
      </c>
      <c r="G24" s="27"/>
      <c r="H24" s="27">
        <f t="shared" si="3"/>
        <v>28.460498941515414</v>
      </c>
      <c r="I24" s="27"/>
      <c r="J24" s="27">
        <f t="shared" si="4"/>
        <v>51.884487084291386</v>
      </c>
      <c r="K24" s="27"/>
      <c r="L24" s="27">
        <f t="shared" si="5"/>
        <v>28.0178514522438</v>
      </c>
      <c r="M24" s="27"/>
      <c r="N24" s="27">
        <f t="shared" si="6"/>
        <v>22.627416997969522</v>
      </c>
      <c r="O24" s="27"/>
      <c r="P24" s="27">
        <f t="shared" si="7"/>
        <v>21.540659228538015</v>
      </c>
      <c r="Q24" s="27"/>
      <c r="R24" s="27">
        <f t="shared" si="8"/>
        <v>31.384709652950431</v>
      </c>
      <c r="S24" s="27"/>
      <c r="T24" s="27">
        <f t="shared" si="9"/>
        <v>46.572524088780071</v>
      </c>
    </row>
    <row r="25" spans="1:21" x14ac:dyDescent="0.2">
      <c r="A25" s="23">
        <v>4</v>
      </c>
      <c r="B25" s="27">
        <f t="shared" si="0"/>
        <v>31.144823004794873</v>
      </c>
      <c r="C25" s="27"/>
      <c r="D25" s="27">
        <f t="shared" si="1"/>
        <v>70.007142492748557</v>
      </c>
      <c r="E25" s="27"/>
      <c r="F25" s="27">
        <f t="shared" si="2"/>
        <v>55.226805085936306</v>
      </c>
      <c r="G25" s="27"/>
      <c r="H25" s="27">
        <f t="shared" si="3"/>
        <v>33.241540277189323</v>
      </c>
      <c r="I25" s="27"/>
      <c r="J25" s="27">
        <f t="shared" si="4"/>
        <v>44.553338819890925</v>
      </c>
      <c r="K25" s="27"/>
      <c r="L25" s="27">
        <f t="shared" si="5"/>
        <v>33.286633954186478</v>
      </c>
      <c r="M25" s="27"/>
      <c r="N25" s="27">
        <f t="shared" si="6"/>
        <v>47.169905660283021</v>
      </c>
      <c r="O25" s="27"/>
      <c r="P25" s="27">
        <f t="shared" si="7"/>
        <v>42.379240200834182</v>
      </c>
      <c r="Q25" s="27"/>
      <c r="R25" s="27">
        <f t="shared" si="8"/>
        <v>43.863424398922618</v>
      </c>
      <c r="S25" s="27"/>
      <c r="T25" s="27">
        <f t="shared" si="9"/>
        <v>25.612496949731394</v>
      </c>
    </row>
    <row r="26" spans="1:21" x14ac:dyDescent="0.2">
      <c r="A26" s="23">
        <v>5</v>
      </c>
      <c r="B26" s="27">
        <f t="shared" si="0"/>
        <v>43.104524124504614</v>
      </c>
      <c r="C26" s="27"/>
      <c r="D26" s="27">
        <f t="shared" si="1"/>
        <v>30.610455730027933</v>
      </c>
      <c r="E26" s="27"/>
      <c r="F26" s="27">
        <f t="shared" si="2"/>
        <v>40.718546143004666</v>
      </c>
      <c r="G26" s="27"/>
      <c r="H26" s="27">
        <f t="shared" si="3"/>
        <v>55.21775076911409</v>
      </c>
      <c r="I26" s="27"/>
      <c r="J26" s="27">
        <f t="shared" si="4"/>
        <v>21.377558326431949</v>
      </c>
      <c r="K26" s="27"/>
      <c r="L26" s="27">
        <f t="shared" si="5"/>
        <v>30.463092423455635</v>
      </c>
      <c r="M26" s="27"/>
      <c r="N26" s="27">
        <f t="shared" si="6"/>
        <v>38.418745424597091</v>
      </c>
      <c r="O26" s="27"/>
      <c r="P26" s="27">
        <f t="shared" si="7"/>
        <v>60.959002616512684</v>
      </c>
      <c r="Q26" s="27"/>
      <c r="R26" s="27">
        <f t="shared" si="8"/>
        <v>10.770329614269007</v>
      </c>
      <c r="S26" s="27"/>
      <c r="T26" s="27">
        <f t="shared" si="9"/>
        <v>48.507731342539614</v>
      </c>
    </row>
    <row r="27" spans="1:21" x14ac:dyDescent="0.2">
      <c r="A27" s="23">
        <v>6</v>
      </c>
      <c r="B27" s="27">
        <f t="shared" si="0"/>
        <v>38.948684188300895</v>
      </c>
      <c r="C27" s="27"/>
      <c r="D27" s="27">
        <f t="shared" si="1"/>
        <v>50.328918128646478</v>
      </c>
      <c r="E27" s="27"/>
      <c r="F27" s="27">
        <f t="shared" si="2"/>
        <v>49.658836071740545</v>
      </c>
      <c r="G27" s="27"/>
      <c r="H27" s="27">
        <f t="shared" si="3"/>
        <v>55.009090157900268</v>
      </c>
      <c r="I27" s="27"/>
      <c r="J27" s="27">
        <f t="shared" si="4"/>
        <v>27.730849247724095</v>
      </c>
      <c r="K27" s="27"/>
      <c r="L27" s="27">
        <f t="shared" si="5"/>
        <v>13.892443989449804</v>
      </c>
      <c r="M27" s="27"/>
      <c r="N27" s="27">
        <f t="shared" si="6"/>
        <v>39</v>
      </c>
      <c r="O27" s="27"/>
      <c r="P27" s="27">
        <f t="shared" si="7"/>
        <v>24.083189157584592</v>
      </c>
      <c r="Q27" s="27"/>
      <c r="R27" s="27">
        <f t="shared" si="8"/>
        <v>36.345563690772494</v>
      </c>
      <c r="S27" s="27"/>
      <c r="T27" s="27">
        <f t="shared" si="9"/>
        <v>3.1622776601683795</v>
      </c>
    </row>
    <row r="28" spans="1:21" x14ac:dyDescent="0.2">
      <c r="A28" s="23">
        <v>7</v>
      </c>
      <c r="B28" s="27">
        <f t="shared" si="0"/>
        <v>60.21627686929839</v>
      </c>
      <c r="C28" s="27"/>
      <c r="D28" s="27">
        <f t="shared" si="1"/>
        <v>44.643028571099428</v>
      </c>
      <c r="E28" s="27"/>
      <c r="F28" s="27">
        <f t="shared" si="2"/>
        <v>52.773099207835045</v>
      </c>
      <c r="G28" s="27"/>
      <c r="H28" s="27">
        <f t="shared" si="3"/>
        <v>43.829214001622255</v>
      </c>
      <c r="I28" s="27"/>
      <c r="J28" s="27">
        <f t="shared" si="4"/>
        <v>12.727922061357855</v>
      </c>
      <c r="K28" s="27"/>
      <c r="L28" s="27">
        <f t="shared" si="5"/>
        <v>56.080299571239813</v>
      </c>
      <c r="M28" s="27"/>
      <c r="N28" s="27">
        <f t="shared" si="6"/>
        <v>16.124515496597098</v>
      </c>
      <c r="O28" s="27"/>
      <c r="P28" s="27">
        <f t="shared" si="7"/>
        <v>38.013155617496423</v>
      </c>
      <c r="Q28" s="27"/>
      <c r="R28" s="27">
        <f t="shared" si="8"/>
        <v>47.853944456021594</v>
      </c>
      <c r="S28" s="27"/>
      <c r="T28" s="27">
        <f t="shared" si="9"/>
        <v>21.840329667841555</v>
      </c>
    </row>
    <row r="29" spans="1:21" x14ac:dyDescent="0.2">
      <c r="A29" s="23">
        <v>8</v>
      </c>
      <c r="B29" s="27">
        <f t="shared" si="0"/>
        <v>39.45883931389772</v>
      </c>
      <c r="C29" s="27"/>
      <c r="D29" s="27">
        <f t="shared" si="1"/>
        <v>11.045361017187261</v>
      </c>
      <c r="E29" s="27"/>
      <c r="F29" s="27">
        <f t="shared" si="2"/>
        <v>39.012818406262319</v>
      </c>
      <c r="G29" s="27"/>
      <c r="H29" s="27">
        <f t="shared" si="3"/>
        <v>40.496913462633174</v>
      </c>
      <c r="I29" s="27"/>
      <c r="J29" s="27">
        <f t="shared" si="4"/>
        <v>35.777087639996637</v>
      </c>
      <c r="K29" s="27"/>
      <c r="L29" s="27">
        <f t="shared" si="5"/>
        <v>55.009090157900268</v>
      </c>
      <c r="M29" s="27"/>
      <c r="N29" s="27">
        <f t="shared" si="6"/>
        <v>49.040799340956916</v>
      </c>
      <c r="O29" s="27"/>
      <c r="P29" s="27">
        <f t="shared" si="7"/>
        <v>31.400636936215164</v>
      </c>
      <c r="Q29" s="27"/>
      <c r="R29" s="27">
        <f t="shared" si="8"/>
        <v>44.283179650969061</v>
      </c>
      <c r="S29" s="27"/>
      <c r="T29" s="27">
        <f t="shared" si="9"/>
        <v>41.976183723630712</v>
      </c>
    </row>
    <row r="30" spans="1:21" x14ac:dyDescent="0.2">
      <c r="A30" s="23">
        <v>9</v>
      </c>
      <c r="B30" s="27">
        <f t="shared" si="0"/>
        <v>41.340053217188775</v>
      </c>
      <c r="C30" s="27"/>
      <c r="D30" s="27">
        <f t="shared" si="1"/>
        <v>54.918120870983927</v>
      </c>
      <c r="E30" s="27"/>
      <c r="F30" s="27">
        <f t="shared" si="2"/>
        <v>14.142135623730951</v>
      </c>
      <c r="G30" s="27"/>
      <c r="H30" s="27">
        <f t="shared" si="3"/>
        <v>51</v>
      </c>
      <c r="I30" s="27"/>
      <c r="J30" s="27">
        <f t="shared" si="4"/>
        <v>57.628118136895637</v>
      </c>
      <c r="K30" s="27"/>
      <c r="L30" s="27">
        <f t="shared" si="5"/>
        <v>33.526109228480422</v>
      </c>
      <c r="M30" s="27"/>
      <c r="N30" s="27">
        <f t="shared" si="6"/>
        <v>38.078865529319543</v>
      </c>
      <c r="O30" s="27"/>
      <c r="P30" s="27">
        <f t="shared" si="7"/>
        <v>48.373546489791295</v>
      </c>
      <c r="Q30" s="27"/>
      <c r="R30" s="27">
        <f t="shared" si="8"/>
        <v>44.407206622349037</v>
      </c>
      <c r="S30" s="27"/>
      <c r="T30" s="27">
        <f t="shared" si="9"/>
        <v>68.593002558570063</v>
      </c>
    </row>
    <row r="31" spans="1:21" x14ac:dyDescent="0.2">
      <c r="A31" s="25">
        <v>10</v>
      </c>
      <c r="B31" s="129">
        <f t="shared" si="0"/>
        <v>28.319604517012593</v>
      </c>
      <c r="C31" s="129"/>
      <c r="D31" s="129">
        <f t="shared" si="1"/>
        <v>41.231056256176608</v>
      </c>
      <c r="E31" s="129"/>
      <c r="F31" s="129">
        <f t="shared" si="2"/>
        <v>27.166155414412248</v>
      </c>
      <c r="G31" s="129"/>
      <c r="H31" s="129">
        <f t="shared" si="3"/>
        <v>36.235341863986875</v>
      </c>
      <c r="I31" s="129"/>
      <c r="J31" s="129">
        <f t="shared" si="4"/>
        <v>24.413111231467404</v>
      </c>
      <c r="K31" s="129"/>
      <c r="L31" s="129">
        <f t="shared" si="5"/>
        <v>35.227829907617071</v>
      </c>
      <c r="M31" s="129"/>
      <c r="N31" s="129">
        <f t="shared" si="6"/>
        <v>44.944410108488462</v>
      </c>
      <c r="O31" s="129"/>
      <c r="P31" s="129">
        <f t="shared" si="7"/>
        <v>64.660652641308843</v>
      </c>
      <c r="Q31" s="129"/>
      <c r="R31" s="129">
        <f t="shared" si="8"/>
        <v>66.483080554378645</v>
      </c>
      <c r="S31" s="129"/>
      <c r="T31" s="129">
        <f t="shared" si="9"/>
        <v>57.688820407423826</v>
      </c>
    </row>
    <row r="32" spans="1:21" s="27" customFormat="1" x14ac:dyDescent="0.2">
      <c r="A32" s="26" t="s">
        <v>26</v>
      </c>
      <c r="B32" s="27">
        <f>MIN(B22:B31)</f>
        <v>8</v>
      </c>
      <c r="D32" s="27">
        <f>MIN(D22:D31)</f>
        <v>11.045361017187261</v>
      </c>
      <c r="F32" s="27">
        <f>MIN(F22:F31)</f>
        <v>14.142135623730951</v>
      </c>
      <c r="G32" s="28"/>
      <c r="H32" s="27">
        <f>MIN(H22:H31)</f>
        <v>28.460498941515414</v>
      </c>
      <c r="J32" s="27">
        <f>MIN(J22:J31)</f>
        <v>12.727922061357855</v>
      </c>
      <c r="K32" s="28"/>
      <c r="L32" s="27">
        <f>MIN(L22:L31)</f>
        <v>13.892443989449804</v>
      </c>
      <c r="N32" s="27">
        <f>MIN(N22:N31)</f>
        <v>16.124515496597098</v>
      </c>
      <c r="P32" s="27">
        <f>MIN(P22:P31)</f>
        <v>7.6157731058639087</v>
      </c>
      <c r="Q32" s="28"/>
      <c r="R32" s="27">
        <f>MIN(R22:R31)</f>
        <v>10.770329614269007</v>
      </c>
      <c r="T32" s="27">
        <f>MIN(T22:T31)</f>
        <v>3.1622776601683795</v>
      </c>
      <c r="U32" s="28"/>
    </row>
    <row r="33" spans="1:2" x14ac:dyDescent="0.2">
      <c r="A33" s="23" t="s">
        <v>12</v>
      </c>
      <c r="B33" s="1"/>
    </row>
    <row r="34" spans="1:2" x14ac:dyDescent="0.2">
      <c r="B34" s="1"/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20"/>
  <sheetViews>
    <sheetView workbookViewId="0">
      <selection activeCell="G3" sqref="G3"/>
    </sheetView>
  </sheetViews>
  <sheetFormatPr defaultColWidth="9.140625" defaultRowHeight="12.75" x14ac:dyDescent="0.2"/>
  <cols>
    <col min="1" max="1" width="9.140625" style="60"/>
    <col min="2" max="2" width="11.140625" style="60" bestFit="1" customWidth="1"/>
    <col min="3" max="5" width="7.7109375" style="60" customWidth="1"/>
    <col min="6" max="6" width="8" style="60" customWidth="1"/>
    <col min="7" max="7" width="7.7109375" style="60" customWidth="1"/>
    <col min="8" max="8" width="11.42578125" style="60" customWidth="1"/>
    <col min="9" max="10" width="7.42578125" style="60" bestFit="1" customWidth="1"/>
    <col min="11" max="11" width="5.5703125" style="60" bestFit="1" customWidth="1"/>
    <col min="12" max="12" width="8.85546875" style="60" bestFit="1" customWidth="1"/>
    <col min="13" max="16384" width="9.140625" style="60"/>
  </cols>
  <sheetData>
    <row r="1" spans="1:12" x14ac:dyDescent="0.2">
      <c r="A1" s="1" t="s">
        <v>62</v>
      </c>
    </row>
    <row r="3" spans="1:12" x14ac:dyDescent="0.2">
      <c r="B3" s="16" t="s">
        <v>51</v>
      </c>
      <c r="C3" s="62">
        <v>15</v>
      </c>
      <c r="D3" s="9" t="s">
        <v>52</v>
      </c>
      <c r="E3" s="60">
        <v>999</v>
      </c>
      <c r="F3" s="9" t="s">
        <v>53</v>
      </c>
      <c r="G3" s="63">
        <f>MAX(F7:F18)+SUM(I7:I18,L7:L18)</f>
        <v>2004</v>
      </c>
    </row>
    <row r="5" spans="1:12" s="65" customFormat="1" x14ac:dyDescent="0.2">
      <c r="A5" s="64" t="s">
        <v>1</v>
      </c>
      <c r="B5" s="64"/>
      <c r="C5" s="64"/>
      <c r="D5" s="64"/>
      <c r="E5" s="64"/>
      <c r="F5" s="1" t="s">
        <v>54</v>
      </c>
      <c r="G5" s="60"/>
      <c r="H5" s="60"/>
      <c r="J5" s="60"/>
    </row>
    <row r="6" spans="1:12" s="64" customFormat="1" x14ac:dyDescent="0.2">
      <c r="A6" s="66" t="s">
        <v>55</v>
      </c>
      <c r="B6" s="67" t="s">
        <v>56</v>
      </c>
      <c r="C6" s="68" t="s">
        <v>57</v>
      </c>
      <c r="D6" s="69"/>
      <c r="F6" s="70" t="s">
        <v>58</v>
      </c>
      <c r="G6" s="71" t="s">
        <v>63</v>
      </c>
      <c r="H6" s="72"/>
      <c r="I6" s="73" t="s">
        <v>59</v>
      </c>
      <c r="J6" s="74" t="s">
        <v>58</v>
      </c>
      <c r="K6" s="75" t="s">
        <v>56</v>
      </c>
      <c r="L6" s="76" t="s">
        <v>60</v>
      </c>
    </row>
    <row r="7" spans="1:12" x14ac:dyDescent="0.2">
      <c r="A7" s="77">
        <v>1</v>
      </c>
      <c r="B7" s="78">
        <v>12</v>
      </c>
      <c r="C7" s="79">
        <v>0</v>
      </c>
      <c r="D7" s="80">
        <v>0</v>
      </c>
      <c r="F7" s="81">
        <v>1</v>
      </c>
      <c r="G7" s="83">
        <f t="shared" ref="G7:H18" si="0">IF(C7=0,0,INDEX($F$7:$F$18,C7))</f>
        <v>0</v>
      </c>
      <c r="H7" s="100">
        <f t="shared" si="0"/>
        <v>0</v>
      </c>
      <c r="I7" s="82">
        <f>IF(F7&gt;=MAX(G7:H7),0,$E$3)</f>
        <v>0</v>
      </c>
      <c r="J7" s="83">
        <v>1</v>
      </c>
      <c r="K7" s="84">
        <f>SUMIF($F$7:$F$18,J7,$B$7:$B$18)</f>
        <v>18</v>
      </c>
      <c r="L7" s="85">
        <f>IF(K7&lt;=$C$3,0,$E$3)</f>
        <v>999</v>
      </c>
    </row>
    <row r="8" spans="1:12" x14ac:dyDescent="0.2">
      <c r="A8" s="86">
        <v>2</v>
      </c>
      <c r="B8" s="87">
        <v>6</v>
      </c>
      <c r="C8" s="87">
        <v>1</v>
      </c>
      <c r="D8" s="88">
        <v>0</v>
      </c>
      <c r="F8" s="89">
        <v>1</v>
      </c>
      <c r="G8" s="82">
        <f t="shared" si="0"/>
        <v>1</v>
      </c>
      <c r="H8" s="85">
        <f t="shared" si="0"/>
        <v>0</v>
      </c>
      <c r="I8" s="82">
        <f>IF(F8&gt;=MAX(G8:H8),0,$E$3)</f>
        <v>0</v>
      </c>
      <c r="J8" s="82">
        <v>2</v>
      </c>
      <c r="K8" s="90">
        <f t="shared" ref="K8:K18" si="1">SUMIF($F$7:$F$18,J8,$B$7:$B$18)</f>
        <v>8</v>
      </c>
      <c r="L8" s="85">
        <f t="shared" ref="L8:L18" si="2">IF(K8&lt;=$C$3,0,$E$3)</f>
        <v>0</v>
      </c>
    </row>
    <row r="9" spans="1:12" x14ac:dyDescent="0.2">
      <c r="A9" s="86">
        <v>3</v>
      </c>
      <c r="B9" s="87">
        <v>6</v>
      </c>
      <c r="C9" s="87">
        <v>2</v>
      </c>
      <c r="D9" s="88">
        <v>0</v>
      </c>
      <c r="F9" s="89">
        <v>2</v>
      </c>
      <c r="G9" s="82">
        <f t="shared" si="0"/>
        <v>1</v>
      </c>
      <c r="H9" s="85">
        <f t="shared" si="0"/>
        <v>0</v>
      </c>
      <c r="I9" s="82">
        <f t="shared" ref="I9:I17" si="3">IF(F9&gt;=MAX(G9:H9),0,$E$3)</f>
        <v>0</v>
      </c>
      <c r="J9" s="82">
        <v>3</v>
      </c>
      <c r="K9" s="90">
        <f t="shared" si="1"/>
        <v>14</v>
      </c>
      <c r="L9" s="85">
        <f t="shared" si="2"/>
        <v>0</v>
      </c>
    </row>
    <row r="10" spans="1:12" x14ac:dyDescent="0.2">
      <c r="A10" s="86">
        <v>4</v>
      </c>
      <c r="B10" s="87">
        <v>2</v>
      </c>
      <c r="C10" s="87">
        <v>2</v>
      </c>
      <c r="D10" s="88">
        <v>0</v>
      </c>
      <c r="F10" s="89">
        <v>2</v>
      </c>
      <c r="G10" s="82">
        <f t="shared" si="0"/>
        <v>1</v>
      </c>
      <c r="H10" s="85">
        <f t="shared" si="0"/>
        <v>0</v>
      </c>
      <c r="I10" s="82">
        <f t="shared" si="3"/>
        <v>0</v>
      </c>
      <c r="J10" s="82">
        <v>4</v>
      </c>
      <c r="K10" s="90">
        <f t="shared" si="1"/>
        <v>12</v>
      </c>
      <c r="L10" s="85">
        <f t="shared" si="2"/>
        <v>0</v>
      </c>
    </row>
    <row r="11" spans="1:12" x14ac:dyDescent="0.2">
      <c r="A11" s="86">
        <v>5</v>
      </c>
      <c r="B11" s="87">
        <v>2</v>
      </c>
      <c r="C11" s="87">
        <v>2</v>
      </c>
      <c r="D11" s="88">
        <v>0</v>
      </c>
      <c r="F11" s="89">
        <v>3</v>
      </c>
      <c r="G11" s="82">
        <f t="shared" si="0"/>
        <v>1</v>
      </c>
      <c r="H11" s="85">
        <f t="shared" si="0"/>
        <v>0</v>
      </c>
      <c r="I11" s="82">
        <f t="shared" si="3"/>
        <v>0</v>
      </c>
      <c r="J11" s="82">
        <v>5</v>
      </c>
      <c r="K11" s="90">
        <f>SUMIF($F$7:$F$18,J11,$B$7:$B$18)</f>
        <v>13</v>
      </c>
      <c r="L11" s="85">
        <f t="shared" si="2"/>
        <v>0</v>
      </c>
    </row>
    <row r="12" spans="1:12" x14ac:dyDescent="0.2">
      <c r="A12" s="86">
        <v>6</v>
      </c>
      <c r="B12" s="87">
        <v>12</v>
      </c>
      <c r="C12" s="87">
        <v>2</v>
      </c>
      <c r="D12" s="88">
        <v>0</v>
      </c>
      <c r="F12" s="89">
        <v>3</v>
      </c>
      <c r="G12" s="82">
        <f t="shared" si="0"/>
        <v>1</v>
      </c>
      <c r="H12" s="85">
        <f t="shared" si="0"/>
        <v>0</v>
      </c>
      <c r="I12" s="82">
        <f t="shared" si="3"/>
        <v>0</v>
      </c>
      <c r="J12" s="82">
        <v>6</v>
      </c>
      <c r="K12" s="90">
        <f t="shared" si="1"/>
        <v>5</v>
      </c>
      <c r="L12" s="85">
        <f t="shared" si="2"/>
        <v>0</v>
      </c>
    </row>
    <row r="13" spans="1:12" x14ac:dyDescent="0.2">
      <c r="A13" s="86">
        <v>7</v>
      </c>
      <c r="B13" s="87">
        <v>7</v>
      </c>
      <c r="C13" s="87">
        <v>3</v>
      </c>
      <c r="D13" s="91">
        <v>4</v>
      </c>
      <c r="F13" s="89">
        <v>4</v>
      </c>
      <c r="G13" s="82">
        <f t="shared" si="0"/>
        <v>2</v>
      </c>
      <c r="H13" s="85">
        <f>IF(D13=0,0,INDEX($F$7:$F$18,D13))</f>
        <v>2</v>
      </c>
      <c r="I13" s="82">
        <f t="shared" si="3"/>
        <v>0</v>
      </c>
      <c r="J13" s="82">
        <v>7</v>
      </c>
      <c r="K13" s="90">
        <f t="shared" si="1"/>
        <v>0</v>
      </c>
      <c r="L13" s="85">
        <f t="shared" si="2"/>
        <v>0</v>
      </c>
    </row>
    <row r="14" spans="1:12" x14ac:dyDescent="0.2">
      <c r="A14" s="86">
        <v>8</v>
      </c>
      <c r="B14" s="87">
        <v>5</v>
      </c>
      <c r="C14" s="87">
        <v>7</v>
      </c>
      <c r="D14" s="88">
        <v>0</v>
      </c>
      <c r="F14" s="89">
        <v>4</v>
      </c>
      <c r="G14" s="82">
        <f t="shared" si="0"/>
        <v>4</v>
      </c>
      <c r="H14" s="85">
        <f t="shared" si="0"/>
        <v>0</v>
      </c>
      <c r="I14" s="82">
        <f t="shared" si="3"/>
        <v>0</v>
      </c>
      <c r="J14" s="82">
        <v>8</v>
      </c>
      <c r="K14" s="90">
        <f>SUMIF($F$7:$F$18,J14,$B$7:$B$18)</f>
        <v>0</v>
      </c>
      <c r="L14" s="85">
        <f t="shared" si="2"/>
        <v>0</v>
      </c>
    </row>
    <row r="15" spans="1:12" x14ac:dyDescent="0.2">
      <c r="A15" s="86">
        <v>9</v>
      </c>
      <c r="B15" s="87">
        <v>1</v>
      </c>
      <c r="C15" s="87">
        <v>5</v>
      </c>
      <c r="D15" s="88">
        <v>0</v>
      </c>
      <c r="F15" s="89">
        <v>6</v>
      </c>
      <c r="G15" s="82">
        <f t="shared" si="0"/>
        <v>3</v>
      </c>
      <c r="H15" s="85">
        <f t="shared" si="0"/>
        <v>0</v>
      </c>
      <c r="I15" s="82">
        <f t="shared" si="3"/>
        <v>0</v>
      </c>
      <c r="J15" s="82">
        <v>9</v>
      </c>
      <c r="K15" s="90">
        <f t="shared" si="1"/>
        <v>0</v>
      </c>
      <c r="L15" s="85">
        <f t="shared" si="2"/>
        <v>0</v>
      </c>
    </row>
    <row r="16" spans="1:12" x14ac:dyDescent="0.2">
      <c r="A16" s="86">
        <v>10</v>
      </c>
      <c r="B16" s="87">
        <v>4</v>
      </c>
      <c r="C16" s="87">
        <v>6</v>
      </c>
      <c r="D16" s="91">
        <v>9</v>
      </c>
      <c r="F16" s="89">
        <v>6</v>
      </c>
      <c r="G16" s="82">
        <f>IF(C16=0,0,INDEX($F$7:$F$18,C16))</f>
        <v>3</v>
      </c>
      <c r="H16" s="85">
        <f t="shared" si="0"/>
        <v>6</v>
      </c>
      <c r="I16" s="82">
        <f t="shared" si="3"/>
        <v>0</v>
      </c>
      <c r="J16" s="82">
        <v>10</v>
      </c>
      <c r="K16" s="90">
        <f t="shared" si="1"/>
        <v>0</v>
      </c>
      <c r="L16" s="85">
        <f t="shared" si="2"/>
        <v>0</v>
      </c>
    </row>
    <row r="17" spans="1:12" x14ac:dyDescent="0.2">
      <c r="A17" s="86">
        <v>11</v>
      </c>
      <c r="B17" s="87">
        <v>6</v>
      </c>
      <c r="C17" s="87">
        <v>8</v>
      </c>
      <c r="D17" s="91">
        <v>10</v>
      </c>
      <c r="F17" s="89">
        <v>5</v>
      </c>
      <c r="G17" s="82">
        <f t="shared" si="0"/>
        <v>4</v>
      </c>
      <c r="H17" s="85">
        <f t="shared" si="0"/>
        <v>6</v>
      </c>
      <c r="I17" s="82">
        <f t="shared" si="3"/>
        <v>999</v>
      </c>
      <c r="J17" s="82">
        <v>11</v>
      </c>
      <c r="K17" s="90">
        <f t="shared" si="1"/>
        <v>0</v>
      </c>
      <c r="L17" s="85">
        <f t="shared" si="2"/>
        <v>0</v>
      </c>
    </row>
    <row r="18" spans="1:12" x14ac:dyDescent="0.2">
      <c r="A18" s="92">
        <v>12</v>
      </c>
      <c r="B18" s="93">
        <v>7</v>
      </c>
      <c r="C18" s="93">
        <v>11</v>
      </c>
      <c r="D18" s="94">
        <v>0</v>
      </c>
      <c r="F18" s="95">
        <v>5</v>
      </c>
      <c r="G18" s="96">
        <f t="shared" si="0"/>
        <v>5</v>
      </c>
      <c r="H18" s="98">
        <f t="shared" si="0"/>
        <v>0</v>
      </c>
      <c r="I18" s="96">
        <f>IF(F18&gt;=MAX(G18:H18),0,$E$3)</f>
        <v>0</v>
      </c>
      <c r="J18" s="96">
        <v>12</v>
      </c>
      <c r="K18" s="97">
        <f t="shared" si="1"/>
        <v>0</v>
      </c>
      <c r="L18" s="98">
        <f t="shared" si="2"/>
        <v>0</v>
      </c>
    </row>
    <row r="19" spans="1:12" x14ac:dyDescent="0.2">
      <c r="I19" s="65"/>
      <c r="J19" s="65"/>
    </row>
    <row r="20" spans="1:12" x14ac:dyDescent="0.2">
      <c r="F20" s="8" t="s">
        <v>61</v>
      </c>
      <c r="G20" s="60">
        <f>CEILING(SUM(B7:B18)/C3,1)</f>
        <v>5</v>
      </c>
    </row>
  </sheetData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20"/>
  <sheetViews>
    <sheetView workbookViewId="0">
      <selection activeCell="G3" sqref="G3"/>
    </sheetView>
  </sheetViews>
  <sheetFormatPr defaultColWidth="9.140625" defaultRowHeight="12.75" x14ac:dyDescent="0.2"/>
  <cols>
    <col min="1" max="1" width="9.140625" style="60"/>
    <col min="2" max="2" width="11.140625" style="60" bestFit="1" customWidth="1"/>
    <col min="3" max="5" width="7.7109375" style="60" customWidth="1"/>
    <col min="6" max="6" width="8" style="60" customWidth="1"/>
    <col min="7" max="7" width="7.7109375" style="60" customWidth="1"/>
    <col min="8" max="8" width="11.42578125" style="60" customWidth="1"/>
    <col min="9" max="10" width="7.42578125" style="60" bestFit="1" customWidth="1"/>
    <col min="11" max="11" width="5.5703125" style="60" bestFit="1" customWidth="1"/>
    <col min="12" max="12" width="8.85546875" style="60" bestFit="1" customWidth="1"/>
    <col min="13" max="16384" width="9.140625" style="60"/>
  </cols>
  <sheetData>
    <row r="1" spans="1:12" x14ac:dyDescent="0.2">
      <c r="A1" s="1" t="s">
        <v>62</v>
      </c>
    </row>
    <row r="3" spans="1:12" x14ac:dyDescent="0.2">
      <c r="B3" s="16" t="s">
        <v>51</v>
      </c>
      <c r="C3" s="62">
        <v>15</v>
      </c>
      <c r="D3" s="9" t="s">
        <v>52</v>
      </c>
      <c r="E3" s="60">
        <v>999</v>
      </c>
      <c r="F3" s="9" t="s">
        <v>53</v>
      </c>
      <c r="G3" s="63">
        <f>MAX(F7:F18)+SUM(I7:I18,L7:L18)</f>
        <v>6</v>
      </c>
    </row>
    <row r="5" spans="1:12" s="65" customFormat="1" x14ac:dyDescent="0.2">
      <c r="A5" s="64" t="s">
        <v>1</v>
      </c>
      <c r="B5" s="64"/>
      <c r="C5" s="64"/>
      <c r="D5" s="64"/>
      <c r="E5" s="64"/>
      <c r="F5" s="1" t="s">
        <v>54</v>
      </c>
      <c r="G5" s="60"/>
      <c r="H5" s="60"/>
      <c r="J5" s="60"/>
    </row>
    <row r="6" spans="1:12" s="64" customFormat="1" x14ac:dyDescent="0.2">
      <c r="A6" s="66" t="s">
        <v>55</v>
      </c>
      <c r="B6" s="67" t="s">
        <v>56</v>
      </c>
      <c r="C6" s="68" t="s">
        <v>57</v>
      </c>
      <c r="D6" s="69"/>
      <c r="F6" s="70" t="s">
        <v>58</v>
      </c>
      <c r="G6" s="71" t="s">
        <v>63</v>
      </c>
      <c r="H6" s="72"/>
      <c r="I6" s="73" t="s">
        <v>59</v>
      </c>
      <c r="J6" s="74" t="s">
        <v>58</v>
      </c>
      <c r="K6" s="75" t="s">
        <v>56</v>
      </c>
      <c r="L6" s="76" t="s">
        <v>60</v>
      </c>
    </row>
    <row r="7" spans="1:12" x14ac:dyDescent="0.2">
      <c r="A7" s="77">
        <v>1</v>
      </c>
      <c r="B7" s="78">
        <v>12</v>
      </c>
      <c r="C7" s="79">
        <v>0</v>
      </c>
      <c r="D7" s="80">
        <v>0</v>
      </c>
      <c r="F7" s="81">
        <v>1</v>
      </c>
      <c r="G7" s="83">
        <f t="shared" ref="G7:G18" si="0">IF(C7=0,0,INDEX($F$7:$F$18,C7))</f>
        <v>0</v>
      </c>
      <c r="H7" s="100">
        <f t="shared" ref="H7:H18" si="1">IF(D7=0,0,INDEX($F$7:$F$18,D7))</f>
        <v>0</v>
      </c>
      <c r="I7" s="82">
        <f>IF(F7&gt;=MAX(G7:H7),0,$E$3)</f>
        <v>0</v>
      </c>
      <c r="J7" s="83">
        <v>1</v>
      </c>
      <c r="K7" s="84">
        <f t="shared" ref="K7:K18" si="2">SUMIF($F$7:$F$18,J7,$B$7:$B$18)</f>
        <v>12</v>
      </c>
      <c r="L7" s="85">
        <f>IF(K7&lt;=$C$3,0,$E$3)</f>
        <v>0</v>
      </c>
    </row>
    <row r="8" spans="1:12" x14ac:dyDescent="0.2">
      <c r="A8" s="86">
        <v>2</v>
      </c>
      <c r="B8" s="87">
        <v>6</v>
      </c>
      <c r="C8" s="87">
        <v>1</v>
      </c>
      <c r="D8" s="88">
        <v>0</v>
      </c>
      <c r="F8" s="89">
        <v>2</v>
      </c>
      <c r="G8" s="82">
        <f t="shared" si="0"/>
        <v>1</v>
      </c>
      <c r="H8" s="85">
        <f t="shared" si="1"/>
        <v>0</v>
      </c>
      <c r="I8" s="82">
        <f>IF(F8&gt;=MAX(G8:H8),0,$E$3)</f>
        <v>0</v>
      </c>
      <c r="J8" s="82">
        <v>2</v>
      </c>
      <c r="K8" s="90">
        <f t="shared" si="2"/>
        <v>14</v>
      </c>
      <c r="L8" s="85">
        <f t="shared" ref="L8:L18" si="3">IF(K8&lt;=$C$3,0,$E$3)</f>
        <v>0</v>
      </c>
    </row>
    <row r="9" spans="1:12" x14ac:dyDescent="0.2">
      <c r="A9" s="86">
        <v>3</v>
      </c>
      <c r="B9" s="87">
        <v>6</v>
      </c>
      <c r="C9" s="87">
        <v>2</v>
      </c>
      <c r="D9" s="88">
        <v>0</v>
      </c>
      <c r="F9" s="89">
        <v>2</v>
      </c>
      <c r="G9" s="82">
        <f t="shared" si="0"/>
        <v>2</v>
      </c>
      <c r="H9" s="85">
        <f t="shared" si="1"/>
        <v>0</v>
      </c>
      <c r="I9" s="82">
        <f t="shared" ref="I9:I18" si="4">IF(F9&gt;=MAX(G9:H9),0,$E$3)</f>
        <v>0</v>
      </c>
      <c r="J9" s="82">
        <v>3</v>
      </c>
      <c r="K9" s="90">
        <f t="shared" si="2"/>
        <v>14</v>
      </c>
      <c r="L9" s="85">
        <f t="shared" si="3"/>
        <v>0</v>
      </c>
    </row>
    <row r="10" spans="1:12" x14ac:dyDescent="0.2">
      <c r="A10" s="86">
        <v>4</v>
      </c>
      <c r="B10" s="87">
        <v>2</v>
      </c>
      <c r="C10" s="87">
        <v>2</v>
      </c>
      <c r="D10" s="88">
        <v>0</v>
      </c>
      <c r="F10" s="89">
        <v>2</v>
      </c>
      <c r="G10" s="82">
        <f t="shared" si="0"/>
        <v>2</v>
      </c>
      <c r="H10" s="85">
        <f t="shared" si="1"/>
        <v>0</v>
      </c>
      <c r="I10" s="82">
        <f t="shared" si="4"/>
        <v>0</v>
      </c>
      <c r="J10" s="82">
        <v>4</v>
      </c>
      <c r="K10" s="90">
        <f>SUMIF($F$7:$F$18,J10,$B$7:$B$18)</f>
        <v>12</v>
      </c>
      <c r="L10" s="85">
        <f t="shared" si="3"/>
        <v>0</v>
      </c>
    </row>
    <row r="11" spans="1:12" x14ac:dyDescent="0.2">
      <c r="A11" s="86">
        <v>5</v>
      </c>
      <c r="B11" s="87">
        <v>2</v>
      </c>
      <c r="C11" s="87">
        <v>2</v>
      </c>
      <c r="D11" s="88">
        <v>0</v>
      </c>
      <c r="F11" s="89">
        <v>3</v>
      </c>
      <c r="G11" s="82">
        <f t="shared" si="0"/>
        <v>2</v>
      </c>
      <c r="H11" s="85">
        <f t="shared" si="1"/>
        <v>0</v>
      </c>
      <c r="I11" s="82">
        <f t="shared" si="4"/>
        <v>0</v>
      </c>
      <c r="J11" s="82">
        <v>5</v>
      </c>
      <c r="K11" s="90">
        <f>SUMIF($F$7:$F$18,J11,$B$7:$B$18)</f>
        <v>5</v>
      </c>
      <c r="L11" s="85">
        <f t="shared" si="3"/>
        <v>0</v>
      </c>
    </row>
    <row r="12" spans="1:12" x14ac:dyDescent="0.2">
      <c r="A12" s="86">
        <v>6</v>
      </c>
      <c r="B12" s="87">
        <v>12</v>
      </c>
      <c r="C12" s="87">
        <v>2</v>
      </c>
      <c r="D12" s="88">
        <v>0</v>
      </c>
      <c r="F12" s="89">
        <v>3</v>
      </c>
      <c r="G12" s="82">
        <f t="shared" si="0"/>
        <v>2</v>
      </c>
      <c r="H12" s="85">
        <f t="shared" si="1"/>
        <v>0</v>
      </c>
      <c r="I12" s="82">
        <f t="shared" si="4"/>
        <v>0</v>
      </c>
      <c r="J12" s="82">
        <v>6</v>
      </c>
      <c r="K12" s="90">
        <f t="shared" si="2"/>
        <v>13</v>
      </c>
      <c r="L12" s="85">
        <f t="shared" si="3"/>
        <v>0</v>
      </c>
    </row>
    <row r="13" spans="1:12" x14ac:dyDescent="0.2">
      <c r="A13" s="86">
        <v>7</v>
      </c>
      <c r="B13" s="87">
        <v>7</v>
      </c>
      <c r="C13" s="87">
        <v>3</v>
      </c>
      <c r="D13" s="91">
        <v>4</v>
      </c>
      <c r="F13" s="89">
        <v>4</v>
      </c>
      <c r="G13" s="82">
        <f t="shared" si="0"/>
        <v>2</v>
      </c>
      <c r="H13" s="85">
        <f>IF(D13=0,0,INDEX($F$7:$F$18,D13))</f>
        <v>2</v>
      </c>
      <c r="I13" s="82">
        <f t="shared" si="4"/>
        <v>0</v>
      </c>
      <c r="J13" s="82">
        <v>7</v>
      </c>
      <c r="K13" s="90">
        <f t="shared" si="2"/>
        <v>0</v>
      </c>
      <c r="L13" s="85">
        <f t="shared" si="3"/>
        <v>0</v>
      </c>
    </row>
    <row r="14" spans="1:12" x14ac:dyDescent="0.2">
      <c r="A14" s="86">
        <v>8</v>
      </c>
      <c r="B14" s="87">
        <v>5</v>
      </c>
      <c r="C14" s="87">
        <v>7</v>
      </c>
      <c r="D14" s="88">
        <v>0</v>
      </c>
      <c r="F14" s="89">
        <v>4</v>
      </c>
      <c r="G14" s="82">
        <f t="shared" si="0"/>
        <v>4</v>
      </c>
      <c r="H14" s="85">
        <f t="shared" si="1"/>
        <v>0</v>
      </c>
      <c r="I14" s="82">
        <f t="shared" si="4"/>
        <v>0</v>
      </c>
      <c r="J14" s="82">
        <v>8</v>
      </c>
      <c r="K14" s="90">
        <f>SUMIF($F$7:$F$18,J14,$B$7:$B$18)</f>
        <v>0</v>
      </c>
      <c r="L14" s="85">
        <f t="shared" si="3"/>
        <v>0</v>
      </c>
    </row>
    <row r="15" spans="1:12" x14ac:dyDescent="0.2">
      <c r="A15" s="86">
        <v>9</v>
      </c>
      <c r="B15" s="87">
        <v>1</v>
      </c>
      <c r="C15" s="87">
        <v>5</v>
      </c>
      <c r="D15" s="88">
        <v>0</v>
      </c>
      <c r="F15" s="89">
        <v>5</v>
      </c>
      <c r="G15" s="82">
        <f t="shared" si="0"/>
        <v>3</v>
      </c>
      <c r="H15" s="85">
        <f t="shared" si="1"/>
        <v>0</v>
      </c>
      <c r="I15" s="82">
        <f>IF(F15&gt;=MAX(G15:H15),0,$E$3)</f>
        <v>0</v>
      </c>
      <c r="J15" s="82">
        <v>9</v>
      </c>
      <c r="K15" s="90">
        <f t="shared" si="2"/>
        <v>0</v>
      </c>
      <c r="L15" s="85">
        <f t="shared" si="3"/>
        <v>0</v>
      </c>
    </row>
    <row r="16" spans="1:12" x14ac:dyDescent="0.2">
      <c r="A16" s="86">
        <v>10</v>
      </c>
      <c r="B16" s="87">
        <v>4</v>
      </c>
      <c r="C16" s="87">
        <v>6</v>
      </c>
      <c r="D16" s="91">
        <v>9</v>
      </c>
      <c r="F16" s="89">
        <v>5</v>
      </c>
      <c r="G16" s="82">
        <f>IF(C16=0,0,INDEX($F$7:$F$18,C16))</f>
        <v>3</v>
      </c>
      <c r="H16" s="85">
        <f t="shared" si="1"/>
        <v>5</v>
      </c>
      <c r="I16" s="82">
        <f t="shared" si="4"/>
        <v>0</v>
      </c>
      <c r="J16" s="82">
        <v>10</v>
      </c>
      <c r="K16" s="90">
        <f t="shared" si="2"/>
        <v>0</v>
      </c>
      <c r="L16" s="85">
        <f t="shared" si="3"/>
        <v>0</v>
      </c>
    </row>
    <row r="17" spans="1:12" x14ac:dyDescent="0.2">
      <c r="A17" s="86">
        <v>11</v>
      </c>
      <c r="B17" s="87">
        <v>6</v>
      </c>
      <c r="C17" s="87">
        <v>8</v>
      </c>
      <c r="D17" s="91">
        <v>10</v>
      </c>
      <c r="F17" s="89">
        <v>6</v>
      </c>
      <c r="G17" s="82">
        <f t="shared" si="0"/>
        <v>4</v>
      </c>
      <c r="H17" s="85">
        <f t="shared" si="1"/>
        <v>5</v>
      </c>
      <c r="I17" s="82">
        <f t="shared" si="4"/>
        <v>0</v>
      </c>
      <c r="J17" s="82">
        <v>11</v>
      </c>
      <c r="K17" s="90">
        <f t="shared" si="2"/>
        <v>0</v>
      </c>
      <c r="L17" s="85">
        <f t="shared" si="3"/>
        <v>0</v>
      </c>
    </row>
    <row r="18" spans="1:12" x14ac:dyDescent="0.2">
      <c r="A18" s="92">
        <v>12</v>
      </c>
      <c r="B18" s="93">
        <v>7</v>
      </c>
      <c r="C18" s="93">
        <v>11</v>
      </c>
      <c r="D18" s="94">
        <v>0</v>
      </c>
      <c r="F18" s="95">
        <v>6</v>
      </c>
      <c r="G18" s="96">
        <f t="shared" si="0"/>
        <v>6</v>
      </c>
      <c r="H18" s="98">
        <f t="shared" si="1"/>
        <v>0</v>
      </c>
      <c r="I18" s="96">
        <f t="shared" si="4"/>
        <v>0</v>
      </c>
      <c r="J18" s="96">
        <v>12</v>
      </c>
      <c r="K18" s="97">
        <f t="shared" si="2"/>
        <v>0</v>
      </c>
      <c r="L18" s="98">
        <f t="shared" si="3"/>
        <v>0</v>
      </c>
    </row>
    <row r="19" spans="1:12" x14ac:dyDescent="0.2">
      <c r="I19" s="65"/>
      <c r="J19" s="65"/>
    </row>
    <row r="20" spans="1:12" x14ac:dyDescent="0.2">
      <c r="F20" s="8" t="s">
        <v>61</v>
      </c>
      <c r="G20" s="60">
        <f>CEILING(SUM(B7:B18)/C3,1)</f>
        <v>5</v>
      </c>
    </row>
  </sheetData>
  <phoneticPr fontId="5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Fitting</vt:lpstr>
      <vt:lpstr>Fitting2</vt:lpstr>
      <vt:lpstr>Tardiness</vt:lpstr>
      <vt:lpstr>Tardiness2</vt:lpstr>
      <vt:lpstr>TSP</vt:lpstr>
      <vt:lpstr>TSP2</vt:lpstr>
      <vt:lpstr>Drezner</vt:lpstr>
      <vt:lpstr>LineBal</vt:lpstr>
      <vt:lpstr>LineBal2</vt:lpstr>
      <vt:lpstr>Teams</vt:lpstr>
      <vt:lpstr>Teams2</vt:lpstr>
    </vt:vector>
  </TitlesOfParts>
  <Company>Dartmouth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Tuck.Student</dc:creator>
  <cp:lastModifiedBy>Baker, Kenneth R.</cp:lastModifiedBy>
  <dcterms:created xsi:type="dcterms:W3CDTF">2001-02-14T22:41:59Z</dcterms:created>
  <dcterms:modified xsi:type="dcterms:W3CDTF">2010-07-27T22:00:34Z</dcterms:modified>
</cp:coreProperties>
</file>