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8300" windowHeight="9360" tabRatio="673"/>
  </bookViews>
  <sheets>
    <sheet name="Transport" sheetId="2" r:id="rId1"/>
    <sheet name="Pittsburgh" sheetId="41" r:id="rId2"/>
    <sheet name="Sensitivity Report 1" sheetId="42" r:id="rId3"/>
    <sheet name="Allocation" sheetId="1" r:id="rId4"/>
    <sheet name="Machining" sheetId="24" r:id="rId5"/>
    <sheet name="Chart1" sheetId="12" r:id="rId6"/>
    <sheet name="SolverTableSheet" sheetId="5" state="veryHidden" r:id="rId7"/>
    <sheet name="Sensitivity Report 2" sheetId="43" r:id="rId8"/>
    <sheet name="T4.1" sheetId="44" r:id="rId9"/>
    <sheet name="Sensitivity Report 3" sheetId="46" r:id="rId10"/>
    <sheet name="Transport2" sheetId="47" r:id="rId11"/>
    <sheet name="GD" sheetId="50" r:id="rId12"/>
    <sheet name="Investment" sheetId="52" r:id="rId13"/>
    <sheet name="Diagram" sheetId="53" r:id="rId14"/>
    <sheet name="Refinery" sheetId="55" r:id="rId15"/>
    <sheet name="Cox" sheetId="56" r:id="rId16"/>
    <sheet name="CoxModel" sheetId="57" r:id="rId17"/>
    <sheet name="CoxSensitivity" sheetId="58" r:id="rId18"/>
  </sheets>
  <definedNames>
    <definedName name="coin_cuttype" localSheetId="16" hidden="1">1</definedName>
    <definedName name="coin_cuttype" localSheetId="11" hidden="1">1</definedName>
    <definedName name="coin_cuttype" localSheetId="1" hidden="1">1</definedName>
    <definedName name="coin_cuttype" localSheetId="0" hidden="1">1</definedName>
    <definedName name="coin_cuttype" localSheetId="10" hidden="1">1</definedName>
    <definedName name="coin_dualtol" localSheetId="16" hidden="1">0.0000001</definedName>
    <definedName name="coin_dualtol" localSheetId="11" hidden="1">0.0000001</definedName>
    <definedName name="coin_dualtol" localSheetId="1" hidden="1">0.0000001</definedName>
    <definedName name="coin_dualtol" localSheetId="0" hidden="1">0.0000001</definedName>
    <definedName name="coin_dualtol" localSheetId="10" hidden="1">0.0000001</definedName>
    <definedName name="coin_heurs" localSheetId="16" hidden="1">1</definedName>
    <definedName name="coin_heurs" localSheetId="11" hidden="1">1</definedName>
    <definedName name="coin_heurs" localSheetId="1" hidden="1">1</definedName>
    <definedName name="coin_heurs" localSheetId="0" hidden="1">1</definedName>
    <definedName name="coin_heurs" localSheetId="10" hidden="1">1</definedName>
    <definedName name="coin_integerpresolve" localSheetId="16" hidden="1">1</definedName>
    <definedName name="coin_integerpresolve" localSheetId="11" hidden="1">1</definedName>
    <definedName name="coin_integerpresolve" localSheetId="1" hidden="1">1</definedName>
    <definedName name="coin_integerpresolve" localSheetId="0" hidden="1">1</definedName>
    <definedName name="coin_integerpresolve" localSheetId="10" hidden="1">1</definedName>
    <definedName name="coin_presolve1" localSheetId="16" hidden="1">1</definedName>
    <definedName name="coin_presolve1" localSheetId="11" hidden="1">1</definedName>
    <definedName name="coin_presolve1" localSheetId="1" hidden="1">1</definedName>
    <definedName name="coin_presolve1" localSheetId="0" hidden="1">1</definedName>
    <definedName name="coin_presolve1" localSheetId="10" hidden="1">1</definedName>
    <definedName name="coin_primaltol" localSheetId="16" hidden="1">0.0000001</definedName>
    <definedName name="coin_primaltol" localSheetId="11" hidden="1">0.0000001</definedName>
    <definedName name="coin_primaltol" localSheetId="1" hidden="1">0.0000001</definedName>
    <definedName name="coin_primaltol" localSheetId="0" hidden="1">0.0000001</definedName>
    <definedName name="coin_primaltol" localSheetId="10" hidden="1">0.0000001</definedName>
    <definedName name="solver_adj" localSheetId="3" hidden="1">Allocation!$B$5:$D$5</definedName>
    <definedName name="solver_adj" localSheetId="16" hidden="1">CoxModel!$B$11:$Q$11</definedName>
    <definedName name="solver_adj" localSheetId="11" hidden="1">GD!$C$9:$Q$9</definedName>
    <definedName name="solver_adj" localSheetId="12" hidden="1">Investment!$B$5:$P$5</definedName>
    <definedName name="solver_adj" localSheetId="1" hidden="1">Pittsburgh!$C$12:$F$14</definedName>
    <definedName name="solver_adj" localSheetId="14" hidden="1">Refinery!$B$4:$N$4</definedName>
    <definedName name="solver_adj" localSheetId="0" hidden="1">Transport!$C$12:$F$14</definedName>
    <definedName name="solver_adj" localSheetId="10" hidden="1">Transport2!$C$12:$F$14</definedName>
    <definedName name="solver_adj_ob" localSheetId="16" hidden="1">1</definedName>
    <definedName name="solver_adj_ob" localSheetId="11" hidden="1">1</definedName>
    <definedName name="solver_adj_ob" localSheetId="12" hidden="1">1</definedName>
    <definedName name="solver_adj_ob" localSheetId="1" hidden="1">1</definedName>
    <definedName name="solver_adj_ob" localSheetId="14" hidden="1">1</definedName>
    <definedName name="solver_adj_ob" localSheetId="0" hidden="1">1</definedName>
    <definedName name="solver_adj_ob" localSheetId="10" hidden="1">1</definedName>
    <definedName name="solver_cha" localSheetId="16" hidden="1">0</definedName>
    <definedName name="solver_cha" localSheetId="11" hidden="1">0</definedName>
    <definedName name="solver_cha" localSheetId="12" hidden="1">0</definedName>
    <definedName name="solver_cha" localSheetId="1" hidden="1">0</definedName>
    <definedName name="solver_cha" localSheetId="14" hidden="1">0</definedName>
    <definedName name="solver_cha" localSheetId="0" hidden="1">0</definedName>
    <definedName name="solver_cha" localSheetId="10" hidden="1">0</definedName>
    <definedName name="solver_chc1" localSheetId="16" hidden="1">0</definedName>
    <definedName name="solver_chc1" localSheetId="11" hidden="1">0</definedName>
    <definedName name="solver_chc1" localSheetId="12" hidden="1">0</definedName>
    <definedName name="solver_chc1" localSheetId="1" hidden="1">0</definedName>
    <definedName name="solver_chc1" localSheetId="14" hidden="1">0</definedName>
    <definedName name="solver_chc1" localSheetId="0" hidden="1">0</definedName>
    <definedName name="solver_chc1" localSheetId="10" hidden="1">0</definedName>
    <definedName name="solver_chc2" localSheetId="16" hidden="1">0</definedName>
    <definedName name="solver_chc2" localSheetId="11" hidden="1">0</definedName>
    <definedName name="solver_chc2" localSheetId="1" hidden="1">0</definedName>
    <definedName name="solver_chc2" localSheetId="14" hidden="1">0</definedName>
    <definedName name="solver_chc2" localSheetId="0" hidden="1">0</definedName>
    <definedName name="solver_chc2" localSheetId="10" hidden="1">0</definedName>
    <definedName name="solver_chc3" localSheetId="11" hidden="1">0</definedName>
    <definedName name="solver_chc3" localSheetId="14" hidden="1">0</definedName>
    <definedName name="solver_chn" localSheetId="16" hidden="1">4</definedName>
    <definedName name="solver_chn" localSheetId="11" hidden="1">4</definedName>
    <definedName name="solver_chn" localSheetId="12" hidden="1">4</definedName>
    <definedName name="solver_chn" localSheetId="1" hidden="1">4</definedName>
    <definedName name="solver_chn" localSheetId="14" hidden="1">4</definedName>
    <definedName name="solver_chn" localSheetId="0" hidden="1">4</definedName>
    <definedName name="solver_chn" localSheetId="10" hidden="1">4</definedName>
    <definedName name="solver_chp1" localSheetId="16" hidden="1">0</definedName>
    <definedName name="solver_chp1" localSheetId="11" hidden="1">0</definedName>
    <definedName name="solver_chp1" localSheetId="12" hidden="1">0</definedName>
    <definedName name="solver_chp1" localSheetId="1" hidden="1">0</definedName>
    <definedName name="solver_chp1" localSheetId="14" hidden="1">0</definedName>
    <definedName name="solver_chp1" localSheetId="0" hidden="1">0</definedName>
    <definedName name="solver_chp1" localSheetId="10" hidden="1">0</definedName>
    <definedName name="solver_chp2" localSheetId="16" hidden="1">0</definedName>
    <definedName name="solver_chp2" localSheetId="11" hidden="1">0</definedName>
    <definedName name="solver_chp2" localSheetId="1" hidden="1">0</definedName>
    <definedName name="solver_chp2" localSheetId="14" hidden="1">0</definedName>
    <definedName name="solver_chp2" localSheetId="0" hidden="1">0</definedName>
    <definedName name="solver_chp2" localSheetId="10" hidden="1">0</definedName>
    <definedName name="solver_chp3" localSheetId="11" hidden="1">0</definedName>
    <definedName name="solver_chp3" localSheetId="14" hidden="1">0</definedName>
    <definedName name="solver_cht" localSheetId="16" hidden="1">0</definedName>
    <definedName name="solver_cht" localSheetId="11" hidden="1">0</definedName>
    <definedName name="solver_cht" localSheetId="12" hidden="1">0</definedName>
    <definedName name="solver_cht" localSheetId="1" hidden="1">0</definedName>
    <definedName name="solver_cht" localSheetId="14" hidden="1">0</definedName>
    <definedName name="solver_cht" localSheetId="0" hidden="1">0</definedName>
    <definedName name="solver_cht" localSheetId="10" hidden="1">0</definedName>
    <definedName name="solver_cir1" localSheetId="3" hidden="1">1</definedName>
    <definedName name="solver_cir1" localSheetId="16" hidden="1">1</definedName>
    <definedName name="solver_cir1" localSheetId="11" hidden="1">1</definedName>
    <definedName name="solver_cir1" localSheetId="12" hidden="1">1</definedName>
    <definedName name="solver_cir1" localSheetId="1" hidden="1">1</definedName>
    <definedName name="solver_cir1" localSheetId="14" hidden="1">1</definedName>
    <definedName name="solver_cir1" localSheetId="0" hidden="1">1</definedName>
    <definedName name="solver_cir1" localSheetId="10" hidden="1">1</definedName>
    <definedName name="solver_cir2" localSheetId="16" hidden="1">1</definedName>
    <definedName name="solver_cir2" localSheetId="11" hidden="1">1</definedName>
    <definedName name="solver_cir2" localSheetId="1" hidden="1">1</definedName>
    <definedName name="solver_cir2" localSheetId="14" hidden="1">1</definedName>
    <definedName name="solver_cir2" localSheetId="0" hidden="1">1</definedName>
    <definedName name="solver_cir2" localSheetId="10" hidden="1">1</definedName>
    <definedName name="solver_cir3" localSheetId="11" hidden="1">1</definedName>
    <definedName name="solver_cir3" localSheetId="14" hidden="1">1</definedName>
    <definedName name="solver_con" localSheetId="16" hidden="1">" "</definedName>
    <definedName name="solver_con" localSheetId="11" hidden="1">" "</definedName>
    <definedName name="solver_con" localSheetId="12" hidden="1">" "</definedName>
    <definedName name="solver_con" localSheetId="1" hidden="1">" "</definedName>
    <definedName name="solver_con" localSheetId="14" hidden="1">" "</definedName>
    <definedName name="solver_con" localSheetId="0" hidden="1">" "</definedName>
    <definedName name="solver_con" localSheetId="10" hidden="1">" "</definedName>
    <definedName name="solver_con1" localSheetId="16" hidden="1">" "</definedName>
    <definedName name="solver_con1" localSheetId="11" hidden="1">" "</definedName>
    <definedName name="solver_con1" localSheetId="12" hidden="1">" "</definedName>
    <definedName name="solver_con1" localSheetId="1" hidden="1">" "</definedName>
    <definedName name="solver_con1" localSheetId="14" hidden="1">" "</definedName>
    <definedName name="solver_con1" localSheetId="0" hidden="1">" "</definedName>
    <definedName name="solver_con1" localSheetId="10" hidden="1">" "</definedName>
    <definedName name="solver_con2" localSheetId="16" hidden="1">" "</definedName>
    <definedName name="solver_con2" localSheetId="11" hidden="1">" "</definedName>
    <definedName name="solver_con2" localSheetId="1" hidden="1">" "</definedName>
    <definedName name="solver_con2" localSheetId="14" hidden="1">" "</definedName>
    <definedName name="solver_con2" localSheetId="0" hidden="1">" "</definedName>
    <definedName name="solver_con2" localSheetId="10" hidden="1">" "</definedName>
    <definedName name="solver_con3" localSheetId="11" hidden="1">" "</definedName>
    <definedName name="solver_con3" localSheetId="14" hidden="1">" "</definedName>
    <definedName name="solver_dia" localSheetId="3" hidden="1">4</definedName>
    <definedName name="solver_dia" localSheetId="16" hidden="1">5</definedName>
    <definedName name="solver_dia" localSheetId="11" hidden="1">5</definedName>
    <definedName name="solver_dia" localSheetId="12" hidden="1">5</definedName>
    <definedName name="solver_dia" localSheetId="1" hidden="1">5</definedName>
    <definedName name="solver_dia" localSheetId="14" hidden="1">5</definedName>
    <definedName name="solver_dia" localSheetId="0" hidden="1">5</definedName>
    <definedName name="solver_dia" localSheetId="10" hidden="1">5</definedName>
    <definedName name="solver_drv" localSheetId="3" hidden="1">1</definedName>
    <definedName name="solver_drv" localSheetId="16" hidden="1">1</definedName>
    <definedName name="solver_drv" localSheetId="11" hidden="1">1</definedName>
    <definedName name="solver_drv" localSheetId="1" hidden="1">1</definedName>
    <definedName name="solver_drv" localSheetId="0" hidden="1">1</definedName>
    <definedName name="solver_drv" localSheetId="10" hidden="1">1</definedName>
    <definedName name="solver_dua" localSheetId="3" hidden="1">1</definedName>
    <definedName name="solver_dua" localSheetId="11" hidden="1">1</definedName>
    <definedName name="solver_dua" localSheetId="1" hidden="1">1</definedName>
    <definedName name="solver_dua" localSheetId="0" hidden="1">1</definedName>
    <definedName name="solver_dua" localSheetId="10" hidden="1">1</definedName>
    <definedName name="solver_eng" localSheetId="3" hidden="1">2</definedName>
    <definedName name="solver_eng" localSheetId="16" hidden="1">2</definedName>
    <definedName name="solver_eng" localSheetId="11" hidden="1">2</definedName>
    <definedName name="solver_eng" localSheetId="1" hidden="1">2</definedName>
    <definedName name="solver_eng" localSheetId="0" hidden="1">2</definedName>
    <definedName name="solver_eng" localSheetId="10" hidden="1">2</definedName>
    <definedName name="solver_iao" localSheetId="3" hidden="1">0</definedName>
    <definedName name="solver_iao" localSheetId="16" hidden="1">0</definedName>
    <definedName name="solver_iao" localSheetId="11" hidden="1">0</definedName>
    <definedName name="solver_iao" localSheetId="12" hidden="1">0</definedName>
    <definedName name="solver_iao" localSheetId="1" hidden="1">0</definedName>
    <definedName name="solver_iao" localSheetId="14" hidden="1">0</definedName>
    <definedName name="solver_iao" localSheetId="0" hidden="1">0</definedName>
    <definedName name="solver_iao" localSheetId="10" hidden="1">0</definedName>
    <definedName name="solver_ibd" localSheetId="3" hidden="1">2</definedName>
    <definedName name="solver_ibd" localSheetId="11" hidden="1">2</definedName>
    <definedName name="solver_ibd" localSheetId="1" hidden="1">2</definedName>
    <definedName name="solver_ibd" localSheetId="0" hidden="1">2</definedName>
    <definedName name="solver_ibd" localSheetId="10" hidden="1">2</definedName>
    <definedName name="solver_ifs" localSheetId="3" hidden="1">0</definedName>
    <definedName name="solver_ifs" localSheetId="11" hidden="1">0</definedName>
    <definedName name="solver_ifs" localSheetId="1" hidden="1">0</definedName>
    <definedName name="solver_ifs" localSheetId="0" hidden="1">0</definedName>
    <definedName name="solver_ifs" localSheetId="10" hidden="1">0</definedName>
    <definedName name="solver_int" localSheetId="16" hidden="1">0</definedName>
    <definedName name="solver_int" localSheetId="11" hidden="1">0</definedName>
    <definedName name="solver_int" localSheetId="12" hidden="1">0</definedName>
    <definedName name="solver_int" localSheetId="1" hidden="1">0</definedName>
    <definedName name="solver_int" localSheetId="14" hidden="1">0</definedName>
    <definedName name="solver_int" localSheetId="0" hidden="1">0</definedName>
    <definedName name="solver_int" localSheetId="10" hidden="1">0</definedName>
    <definedName name="solver_irs" localSheetId="3" hidden="1">0</definedName>
    <definedName name="solver_irs" localSheetId="16" hidden="1">0</definedName>
    <definedName name="solver_irs" localSheetId="11" hidden="1">0</definedName>
    <definedName name="solver_irs" localSheetId="12" hidden="1">0</definedName>
    <definedName name="solver_irs" localSheetId="1" hidden="1">0</definedName>
    <definedName name="solver_irs" localSheetId="14" hidden="1">0</definedName>
    <definedName name="solver_irs" localSheetId="0" hidden="1">0</definedName>
    <definedName name="solver_irs" localSheetId="10" hidden="1">0</definedName>
    <definedName name="solver_ism" localSheetId="3" hidden="1">0</definedName>
    <definedName name="solver_ism" localSheetId="16" hidden="1">0</definedName>
    <definedName name="solver_ism" localSheetId="11" hidden="1">0</definedName>
    <definedName name="solver_ism" localSheetId="12" hidden="1">0</definedName>
    <definedName name="solver_ism" localSheetId="1" hidden="1">0</definedName>
    <definedName name="solver_ism" localSheetId="14" hidden="1">0</definedName>
    <definedName name="solver_ism" localSheetId="0" hidden="1">0</definedName>
    <definedName name="solver_ism" localSheetId="10" hidden="1">0</definedName>
    <definedName name="solver_itr" localSheetId="3" hidden="1">1000</definedName>
    <definedName name="solver_itr" localSheetId="16" hidden="1">2147483647</definedName>
    <definedName name="solver_itr" localSheetId="11" hidden="1">1000</definedName>
    <definedName name="solver_itr" localSheetId="1" hidden="1">1000</definedName>
    <definedName name="solver_itr" localSheetId="0" hidden="1">1000</definedName>
    <definedName name="solver_itr" localSheetId="10" hidden="1">1000</definedName>
    <definedName name="solver_kiv" localSheetId="16" hidden="1">2E+30</definedName>
    <definedName name="solver_kiv" localSheetId="11" hidden="1">2E+30</definedName>
    <definedName name="solver_kiv" localSheetId="1" hidden="1">2E+30</definedName>
    <definedName name="solver_kiv" localSheetId="0" hidden="1">2E+30</definedName>
    <definedName name="solver_kiv" localSheetId="10" hidden="1">2E+30</definedName>
    <definedName name="solver_lhs_ob1" localSheetId="16" hidden="1">0</definedName>
    <definedName name="solver_lhs_ob1" localSheetId="11" hidden="1">0</definedName>
    <definedName name="solver_lhs_ob1" localSheetId="12" hidden="1">0</definedName>
    <definedName name="solver_lhs_ob1" localSheetId="1" hidden="1">0</definedName>
    <definedName name="solver_lhs_ob1" localSheetId="14" hidden="1">0</definedName>
    <definedName name="solver_lhs_ob1" localSheetId="0" hidden="1">0</definedName>
    <definedName name="solver_lhs_ob1" localSheetId="10" hidden="1">0</definedName>
    <definedName name="solver_lhs_ob2" localSheetId="16" hidden="1">0</definedName>
    <definedName name="solver_lhs_ob2" localSheetId="11" hidden="1">0</definedName>
    <definedName name="solver_lhs_ob2" localSheetId="1" hidden="1">0</definedName>
    <definedName name="solver_lhs_ob2" localSheetId="14" hidden="1">0</definedName>
    <definedName name="solver_lhs_ob2" localSheetId="0" hidden="1">0</definedName>
    <definedName name="solver_lhs_ob2" localSheetId="10" hidden="1">0</definedName>
    <definedName name="solver_lhs_ob3" localSheetId="11" hidden="1">0</definedName>
    <definedName name="solver_lhs_ob3" localSheetId="14" hidden="1">0</definedName>
    <definedName name="solver_lhs1" localSheetId="3" hidden="1">Allocation!$E$12:$E$15</definedName>
    <definedName name="solver_lhs1" localSheetId="16" hidden="1">CoxModel!$R$16:$R$21</definedName>
    <definedName name="solver_lhs1" localSheetId="11" hidden="1">GD!$R$14:$R$15</definedName>
    <definedName name="solver_lhs1" localSheetId="12" hidden="1">Investment!$Q$10:$Q$17</definedName>
    <definedName name="solver_lhs1" localSheetId="1" hidden="1">Pittsburgh!$C$15:$F$15</definedName>
    <definedName name="solver_lhs1" localSheetId="14" hidden="1">Refinery!$O$12:$O$20</definedName>
    <definedName name="solver_lhs1" localSheetId="0" hidden="1">Transport!$C$15:$F$15</definedName>
    <definedName name="solver_lhs1" localSheetId="10" hidden="1">Transport2!$C$15:$F$15</definedName>
    <definedName name="solver_lhs2" localSheetId="16" hidden="1">CoxModel!$R$22:$R$27</definedName>
    <definedName name="solver_lhs2" localSheetId="11" hidden="1">GD!$C$9:$Q$9</definedName>
    <definedName name="solver_lhs2" localSheetId="1" hidden="1">Pittsburgh!$G$12:$G$14</definedName>
    <definedName name="solver_lhs2" localSheetId="14" hidden="1">Refinery!$O$21:$O$22</definedName>
    <definedName name="solver_lhs2" localSheetId="0" hidden="1">Transport!$G$12:$G$14</definedName>
    <definedName name="solver_lhs2" localSheetId="10" hidden="1">Transport2!$G$12:$G$14</definedName>
    <definedName name="solver_lhs3" localSheetId="11" hidden="1">GD!$C$9:$Q$9</definedName>
    <definedName name="solver_lhs3" localSheetId="14" hidden="1">Refinery!$O$23:$O$26</definedName>
    <definedName name="solver_lin" localSheetId="3" hidden="1">1</definedName>
    <definedName name="solver_lin" localSheetId="16" hidden="1">1</definedName>
    <definedName name="solver_lin" localSheetId="11" hidden="1">1</definedName>
    <definedName name="solver_lin" localSheetId="1" hidden="1">1</definedName>
    <definedName name="solver_lin" localSheetId="0" hidden="1">1</definedName>
    <definedName name="solver_lin" localSheetId="10" hidden="1">1</definedName>
    <definedName name="solver_mda" localSheetId="16" hidden="1">4</definedName>
    <definedName name="solver_mda" localSheetId="11" hidden="1">4</definedName>
    <definedName name="solver_mda" localSheetId="12" hidden="1">4</definedName>
    <definedName name="solver_mda" localSheetId="1" hidden="1">4</definedName>
    <definedName name="solver_mda" localSheetId="14" hidden="1">4</definedName>
    <definedName name="solver_mda" localSheetId="0" hidden="1">4</definedName>
    <definedName name="solver_mda" localSheetId="10" hidden="1">4</definedName>
    <definedName name="solver_mip" localSheetId="3" hidden="1">1000</definedName>
    <definedName name="solver_mip" localSheetId="16" hidden="1">2147483647</definedName>
    <definedName name="solver_mip" localSheetId="11" hidden="1">1000</definedName>
    <definedName name="solver_mip" localSheetId="1" hidden="1">1000</definedName>
    <definedName name="solver_mip" localSheetId="0" hidden="1">1000</definedName>
    <definedName name="solver_mip" localSheetId="10" hidden="1">1000</definedName>
    <definedName name="solver_mod" localSheetId="3" hidden="1">4</definedName>
    <definedName name="solver_mod" localSheetId="16" hidden="1">3</definedName>
    <definedName name="solver_mod" localSheetId="11" hidden="1">3</definedName>
    <definedName name="solver_mod" localSheetId="12" hidden="1">3</definedName>
    <definedName name="solver_mod" localSheetId="1" hidden="1">3</definedName>
    <definedName name="solver_mod" localSheetId="14" hidden="1">3</definedName>
    <definedName name="solver_mod" localSheetId="0" hidden="1">3</definedName>
    <definedName name="solver_mod" localSheetId="10" hidden="1">3</definedName>
    <definedName name="solver_neg" localSheetId="3" hidden="1">1</definedName>
    <definedName name="solver_neg" localSheetId="16" hidden="1">1</definedName>
    <definedName name="solver_neg" localSheetId="11" hidden="1">1</definedName>
    <definedName name="solver_neg" localSheetId="12" hidden="1">1</definedName>
    <definedName name="solver_neg" localSheetId="1" hidden="1">1</definedName>
    <definedName name="solver_neg" localSheetId="14" hidden="1">1</definedName>
    <definedName name="solver_neg" localSheetId="0" hidden="1">1</definedName>
    <definedName name="solver_neg" localSheetId="10" hidden="1">1</definedName>
    <definedName name="solver_nod" localSheetId="3" hidden="1">1000</definedName>
    <definedName name="solver_nod" localSheetId="16" hidden="1">2147483647</definedName>
    <definedName name="solver_nod" localSheetId="11" hidden="1">1000</definedName>
    <definedName name="solver_nod" localSheetId="1" hidden="1">1000</definedName>
    <definedName name="solver_nod" localSheetId="0" hidden="1">1000</definedName>
    <definedName name="solver_nod" localSheetId="10" hidden="1">1000</definedName>
    <definedName name="solver_nopt" localSheetId="11" hidden="1">1</definedName>
    <definedName name="solver_nopt" localSheetId="1" hidden="1">1</definedName>
    <definedName name="solver_nopt" localSheetId="0" hidden="1">1</definedName>
    <definedName name="solver_nopt" localSheetId="10" hidden="1">1</definedName>
    <definedName name="solver_ntr" localSheetId="16" hidden="1">0</definedName>
    <definedName name="solver_ntr" localSheetId="11" hidden="1">0</definedName>
    <definedName name="solver_ntr" localSheetId="12" hidden="1">0</definedName>
    <definedName name="solver_ntr" localSheetId="1" hidden="1">0</definedName>
    <definedName name="solver_ntr" localSheetId="14" hidden="1">0</definedName>
    <definedName name="solver_ntr" localSheetId="0" hidden="1">0</definedName>
    <definedName name="solver_ntr" localSheetId="10" hidden="1">0</definedName>
    <definedName name="solver_ntri" hidden="1">1000</definedName>
    <definedName name="solver_num" localSheetId="3" hidden="1">1</definedName>
    <definedName name="solver_num" localSheetId="16" hidden="1">2</definedName>
    <definedName name="solver_num" localSheetId="11" hidden="1">3</definedName>
    <definedName name="solver_num" localSheetId="12" hidden="1">1</definedName>
    <definedName name="solver_num" localSheetId="1" hidden="1">2</definedName>
    <definedName name="solver_num" localSheetId="14" hidden="1">3</definedName>
    <definedName name="solver_num" localSheetId="0" hidden="1">2</definedName>
    <definedName name="solver_num" localSheetId="10" hidden="1">2</definedName>
    <definedName name="solver_obc" localSheetId="16" hidden="1">0</definedName>
    <definedName name="solver_obc" localSheetId="11" hidden="1">0</definedName>
    <definedName name="solver_obc" localSheetId="12" hidden="1">0</definedName>
    <definedName name="solver_obc" localSheetId="1" hidden="1">0</definedName>
    <definedName name="solver_obc" localSheetId="14" hidden="1">0</definedName>
    <definedName name="solver_obc" localSheetId="0" hidden="1">0</definedName>
    <definedName name="solver_obc" localSheetId="10" hidden="1">0</definedName>
    <definedName name="solver_obp" localSheetId="16" hidden="1">0</definedName>
    <definedName name="solver_obp" localSheetId="11" hidden="1">0</definedName>
    <definedName name="solver_obp" localSheetId="12" hidden="1">0</definedName>
    <definedName name="solver_obp" localSheetId="1" hidden="1">0</definedName>
    <definedName name="solver_obp" localSheetId="14" hidden="1">0</definedName>
    <definedName name="solver_obp" localSheetId="0" hidden="1">0</definedName>
    <definedName name="solver_obp" localSheetId="10" hidden="1">0</definedName>
    <definedName name="solver_ofx" localSheetId="3" hidden="1">2</definedName>
    <definedName name="solver_ofx" localSheetId="11" hidden="1">2</definedName>
    <definedName name="solver_ofx" localSheetId="1" hidden="1">2</definedName>
    <definedName name="solver_ofx" localSheetId="0" hidden="1">2</definedName>
    <definedName name="solver_ofx" localSheetId="10" hidden="1">2</definedName>
    <definedName name="solver_opt" localSheetId="3" hidden="1">Allocation!$E$8</definedName>
    <definedName name="solver_opt" localSheetId="16" hidden="1">CoxModel!$R$14</definedName>
    <definedName name="solver_opt" localSheetId="11" hidden="1">GD!$R$11</definedName>
    <definedName name="solver_opt" localSheetId="12" hidden="1">Investment!$B$8</definedName>
    <definedName name="solver_opt" localSheetId="1" hidden="1">Pittsburgh!$C$18</definedName>
    <definedName name="solver_opt" localSheetId="14" hidden="1">Refinery!$O$9</definedName>
    <definedName name="solver_opt" localSheetId="0" hidden="1">Transport!$C$18</definedName>
    <definedName name="solver_opt" localSheetId="10" hidden="1">Transport2!$C$18</definedName>
    <definedName name="solver_opt_ob" localSheetId="16" hidden="1">1</definedName>
    <definedName name="solver_opt_ob" localSheetId="11" hidden="1">1</definedName>
    <definedName name="solver_opt_ob" localSheetId="12" hidden="1">1</definedName>
    <definedName name="solver_opt_ob" localSheetId="1" hidden="1">1</definedName>
    <definedName name="solver_opt_ob" localSheetId="14" hidden="1">1</definedName>
    <definedName name="solver_opt_ob" localSheetId="0" hidden="1">1</definedName>
    <definedName name="solver_opt_ob" localSheetId="10" hidden="1">1</definedName>
    <definedName name="solver_piv" localSheetId="3" hidden="1">0.000001</definedName>
    <definedName name="solver_piv" localSheetId="11" hidden="1">0.000001</definedName>
    <definedName name="solver_piv" localSheetId="1" hidden="1">0.000001</definedName>
    <definedName name="solver_piv" localSheetId="0" hidden="1">0.000001</definedName>
    <definedName name="solver_piv" localSheetId="10" hidden="1">0.000001</definedName>
    <definedName name="solver_pre" localSheetId="3" hidden="1">0.00000001</definedName>
    <definedName name="solver_pre" localSheetId="11" hidden="1">0.00000001</definedName>
    <definedName name="solver_pre" localSheetId="1" hidden="1">0.00000001</definedName>
    <definedName name="solver_pre" localSheetId="0" hidden="1">0.00000001</definedName>
    <definedName name="solver_pre" localSheetId="10" hidden="1">0.00000001</definedName>
    <definedName name="solver_pro" localSheetId="3" hidden="1">2</definedName>
    <definedName name="solver_pro" localSheetId="11" hidden="1">2</definedName>
    <definedName name="solver_pro" localSheetId="1" hidden="1">2</definedName>
    <definedName name="solver_pro" localSheetId="0" hidden="1">2</definedName>
    <definedName name="solver_pro" localSheetId="10" hidden="1">2</definedName>
    <definedName name="solver_psi" localSheetId="16" hidden="1">0</definedName>
    <definedName name="solver_psi" localSheetId="11" hidden="1">0</definedName>
    <definedName name="solver_psi" localSheetId="12" hidden="1">0</definedName>
    <definedName name="solver_psi" localSheetId="1" hidden="1">0</definedName>
    <definedName name="solver_psi" localSheetId="14" hidden="1">0</definedName>
    <definedName name="solver_psi" localSheetId="0" hidden="1">0</definedName>
    <definedName name="solver_psi" localSheetId="10" hidden="1">0</definedName>
    <definedName name="solver_rdp" localSheetId="3" hidden="1">0</definedName>
    <definedName name="solver_rdp" localSheetId="16" hidden="1">0</definedName>
    <definedName name="solver_rdp" localSheetId="11" hidden="1">0</definedName>
    <definedName name="solver_rdp" localSheetId="12" hidden="1">0</definedName>
    <definedName name="solver_rdp" localSheetId="1" hidden="1">0</definedName>
    <definedName name="solver_rdp" localSheetId="14" hidden="1">0</definedName>
    <definedName name="solver_rdp" localSheetId="0" hidden="1">0</definedName>
    <definedName name="solver_rdp" localSheetId="10" hidden="1">0</definedName>
    <definedName name="solver_red" localSheetId="3" hidden="1">0.000001</definedName>
    <definedName name="solver_red" localSheetId="11" hidden="1">0.000001</definedName>
    <definedName name="solver_red" localSheetId="1" hidden="1">0.000001</definedName>
    <definedName name="solver_red" localSheetId="0" hidden="1">0.000001</definedName>
    <definedName name="solver_red" localSheetId="10" hidden="1">0.000001</definedName>
    <definedName name="solver_rel1" localSheetId="3" hidden="1">1</definedName>
    <definedName name="solver_rel1" localSheetId="16" hidden="1">1</definedName>
    <definedName name="solver_rel1" localSheetId="11" hidden="1">1</definedName>
    <definedName name="solver_rel1" localSheetId="12" hidden="1">2</definedName>
    <definedName name="solver_rel1" localSheetId="1" hidden="1">3</definedName>
    <definedName name="solver_rel1" localSheetId="14" hidden="1">2</definedName>
    <definedName name="solver_rel1" localSheetId="0" hidden="1">3</definedName>
    <definedName name="solver_rel1" localSheetId="10" hidden="1">3</definedName>
    <definedName name="solver_rel2" localSheetId="16" hidden="1">2</definedName>
    <definedName name="solver_rel2" localSheetId="11" hidden="1">1</definedName>
    <definedName name="solver_rel2" localSheetId="1" hidden="1">1</definedName>
    <definedName name="solver_rel2" localSheetId="14" hidden="1">3</definedName>
    <definedName name="solver_rel2" localSheetId="0" hidden="1">1</definedName>
    <definedName name="solver_rel2" localSheetId="10" hidden="1">1</definedName>
    <definedName name="solver_rel3" localSheetId="11" hidden="1">3</definedName>
    <definedName name="solver_rel3" localSheetId="14" hidden="1">1</definedName>
    <definedName name="solver_reo" localSheetId="3" hidden="1">2</definedName>
    <definedName name="solver_reo" localSheetId="11" hidden="1">2</definedName>
    <definedName name="solver_reo" localSheetId="1" hidden="1">2</definedName>
    <definedName name="solver_reo" localSheetId="0" hidden="1">2</definedName>
    <definedName name="solver_reo" localSheetId="10" hidden="1">2</definedName>
    <definedName name="solver_rep" localSheetId="3" hidden="1">2</definedName>
    <definedName name="solver_rep" localSheetId="16" hidden="1">0</definedName>
    <definedName name="solver_rep" localSheetId="11" hidden="1">2</definedName>
    <definedName name="solver_rep" localSheetId="1" hidden="1">2</definedName>
    <definedName name="solver_rep" localSheetId="0" hidden="1">2</definedName>
    <definedName name="solver_rep" localSheetId="10" hidden="1">2</definedName>
    <definedName name="solver_rhs1" localSheetId="3" hidden="1">Allocation!$G$12:$G$15</definedName>
    <definedName name="solver_rhs1" localSheetId="16" hidden="1">CoxModel!$T$16:$T$21</definedName>
    <definedName name="solver_rhs1" localSheetId="11" hidden="1">GD!$T$14:$T$15</definedName>
    <definedName name="solver_rhs1" localSheetId="12" hidden="1">Investment!$S$10:$S$17</definedName>
    <definedName name="solver_rhs1" localSheetId="1" hidden="1">Pittsburgh!$C$8:$F$8</definedName>
    <definedName name="solver_rhs1" localSheetId="14" hidden="1">Refinery!$Q$12:$Q$20</definedName>
    <definedName name="solver_rhs1" localSheetId="0" hidden="1">Transport!$C$8:$F$8</definedName>
    <definedName name="solver_rhs1" localSheetId="10" hidden="1">Transport2!$C$8:$F$8</definedName>
    <definedName name="solver_rhs2" localSheetId="16" hidden="1">CoxModel!$T$22:$T$27</definedName>
    <definedName name="solver_rhs2" localSheetId="11" hidden="1">GD!$C$7:$Q$7</definedName>
    <definedName name="solver_rhs2" localSheetId="1" hidden="1">Pittsburgh!$G$5:$G$7</definedName>
    <definedName name="solver_rhs2" localSheetId="14" hidden="1">Refinery!$Q$21:$Q$22</definedName>
    <definedName name="solver_rhs2" localSheetId="0" hidden="1">Transport!$G$5:$G$7</definedName>
    <definedName name="solver_rhs2" localSheetId="10" hidden="1">Transport2!$G$5:$G$7</definedName>
    <definedName name="solver_rhs3" localSheetId="11" hidden="1">GD!$C$6:$Q$6</definedName>
    <definedName name="solver_rhs3" localSheetId="14" hidden="1">Refinery!$Q$23:$Q$26</definedName>
    <definedName name="solver_rlx" localSheetId="3" hidden="1">2</definedName>
    <definedName name="solver_rlx" localSheetId="16" hidden="1">0</definedName>
    <definedName name="solver_rlx" localSheetId="11" hidden="1">0</definedName>
    <definedName name="solver_rlx" localSheetId="12" hidden="1">0</definedName>
    <definedName name="solver_rlx" localSheetId="1" hidden="1">0</definedName>
    <definedName name="solver_rlx" localSheetId="14" hidden="1">0</definedName>
    <definedName name="solver_rlx" localSheetId="0" hidden="1">0</definedName>
    <definedName name="solver_rlx" localSheetId="10" hidden="1">0</definedName>
    <definedName name="solver_rsmp" hidden="1">2</definedName>
    <definedName name="solver_rsp" localSheetId="3" hidden="1">0</definedName>
    <definedName name="solver_rsp" localSheetId="11" hidden="1">0</definedName>
    <definedName name="solver_rsp" localSheetId="1" hidden="1">0</definedName>
    <definedName name="solver_rsp" localSheetId="0" hidden="1">0</definedName>
    <definedName name="solver_rsp" localSheetId="10" hidden="1">0</definedName>
    <definedName name="solver_rtr" localSheetId="16" hidden="1">0</definedName>
    <definedName name="solver_rtr" localSheetId="11" hidden="1">0</definedName>
    <definedName name="solver_rtr" localSheetId="12" hidden="1">0</definedName>
    <definedName name="solver_rtr" localSheetId="1" hidden="1">0</definedName>
    <definedName name="solver_rtr" localSheetId="14" hidden="1">0</definedName>
    <definedName name="solver_rtr" localSheetId="0" hidden="1">0</definedName>
    <definedName name="solver_rtr" localSheetId="10" hidden="1">0</definedName>
    <definedName name="solver_rxc1" localSheetId="16" hidden="1">1</definedName>
    <definedName name="solver_rxc1" localSheetId="11" hidden="1">1</definedName>
    <definedName name="solver_rxc1" localSheetId="12" hidden="1">1</definedName>
    <definedName name="solver_rxc1" localSheetId="1" hidden="1">1</definedName>
    <definedName name="solver_rxc1" localSheetId="14" hidden="1">1</definedName>
    <definedName name="solver_rxc1" localSheetId="0" hidden="1">1</definedName>
    <definedName name="solver_rxc1" localSheetId="10" hidden="1">1</definedName>
    <definedName name="solver_rxc2" localSheetId="16" hidden="1">1</definedName>
    <definedName name="solver_rxc2" localSheetId="11" hidden="1">1</definedName>
    <definedName name="solver_rxc2" localSheetId="1" hidden="1">1</definedName>
    <definedName name="solver_rxc2" localSheetId="14" hidden="1">1</definedName>
    <definedName name="solver_rxc2" localSheetId="0" hidden="1">1</definedName>
    <definedName name="solver_rxc2" localSheetId="10" hidden="1">1</definedName>
    <definedName name="solver_rxc3" localSheetId="11" hidden="1">1</definedName>
    <definedName name="solver_rxc3" localSheetId="14" hidden="1">1</definedName>
    <definedName name="solver_rxv" localSheetId="16" hidden="1">1</definedName>
    <definedName name="solver_rxv" localSheetId="11" hidden="1">1</definedName>
    <definedName name="solver_rxv" localSheetId="12" hidden="1">1</definedName>
    <definedName name="solver_rxv" localSheetId="1" hidden="1">1</definedName>
    <definedName name="solver_rxv" localSheetId="14" hidden="1">1</definedName>
    <definedName name="solver_rxv" localSheetId="0" hidden="1">1</definedName>
    <definedName name="solver_rxv" localSheetId="10" hidden="1">1</definedName>
    <definedName name="solver_scl" localSheetId="3" hidden="1">1</definedName>
    <definedName name="solver_scl" localSheetId="16" hidden="1">0</definedName>
    <definedName name="solver_scl" localSheetId="11" hidden="1">1</definedName>
    <definedName name="solver_scl" localSheetId="1" hidden="1">1</definedName>
    <definedName name="solver_scl" localSheetId="0" hidden="1">1</definedName>
    <definedName name="solver_scl" localSheetId="10" hidden="1">1</definedName>
    <definedName name="solver_seed" hidden="1">0</definedName>
    <definedName name="solver_sel" localSheetId="3" hidden="1">1</definedName>
    <definedName name="solver_sel" localSheetId="16" hidden="1">1</definedName>
    <definedName name="solver_sel" localSheetId="11" hidden="1">1</definedName>
    <definedName name="solver_sel" localSheetId="12" hidden="1">1</definedName>
    <definedName name="solver_sel" localSheetId="1" hidden="1">1</definedName>
    <definedName name="solver_sel" localSheetId="14" hidden="1">1</definedName>
    <definedName name="solver_sel" localSheetId="0" hidden="1">1</definedName>
    <definedName name="solver_sel" localSheetId="10" hidden="1">1</definedName>
    <definedName name="solver_sho" localSheetId="3" hidden="1">2</definedName>
    <definedName name="solver_sho" localSheetId="16" hidden="1">0</definedName>
    <definedName name="solver_sho" localSheetId="11" hidden="1">2</definedName>
    <definedName name="solver_sho" localSheetId="1" hidden="1">2</definedName>
    <definedName name="solver_sho" localSheetId="0" hidden="1">2</definedName>
    <definedName name="solver_sho" localSheetId="10" hidden="1">2</definedName>
    <definedName name="solver_slv" localSheetId="16" hidden="1">0</definedName>
    <definedName name="solver_slv" localSheetId="11" hidden="1">0</definedName>
    <definedName name="solver_slv" localSheetId="12" hidden="1">0</definedName>
    <definedName name="solver_slv" localSheetId="1" hidden="1">0</definedName>
    <definedName name="solver_slv" localSheetId="14" hidden="1">0</definedName>
    <definedName name="solver_slv" localSheetId="0" hidden="1">0</definedName>
    <definedName name="solver_slv" localSheetId="10" hidden="1">0</definedName>
    <definedName name="solver_slvu" localSheetId="16" hidden="1">0</definedName>
    <definedName name="solver_slvu" localSheetId="11" hidden="1">0</definedName>
    <definedName name="solver_slvu" localSheetId="12" hidden="1">0</definedName>
    <definedName name="solver_slvu" localSheetId="1" hidden="1">0</definedName>
    <definedName name="solver_slvu" localSheetId="14" hidden="1">0</definedName>
    <definedName name="solver_slvu" localSheetId="0" hidden="1">0</definedName>
    <definedName name="solver_slvu" localSheetId="10" hidden="1">0</definedName>
    <definedName name="solver_tim" localSheetId="3" hidden="1">100</definedName>
    <definedName name="solver_tim" localSheetId="16" hidden="1">2147483647</definedName>
    <definedName name="solver_tim" localSheetId="11" hidden="1">100</definedName>
    <definedName name="solver_tim" localSheetId="1" hidden="1">100</definedName>
    <definedName name="solver_tim" localSheetId="0" hidden="1">100</definedName>
    <definedName name="solver_tim" localSheetId="10" hidden="1">100</definedName>
    <definedName name="solver_tol" localSheetId="3" hidden="1">0.05</definedName>
    <definedName name="solver_tol" localSheetId="16" hidden="1">0</definedName>
    <definedName name="solver_tol" localSheetId="11" hidden="1">0.05</definedName>
    <definedName name="solver_tol" localSheetId="1" hidden="1">0.05</definedName>
    <definedName name="solver_tol" localSheetId="0" hidden="1">0.05</definedName>
    <definedName name="solver_tol" localSheetId="10" hidden="1">0.05</definedName>
    <definedName name="solver_typ" localSheetId="3" hidden="1">1</definedName>
    <definedName name="solver_typ" localSheetId="16" hidden="1">2</definedName>
    <definedName name="solver_typ" localSheetId="11" hidden="1">1</definedName>
    <definedName name="solver_typ" localSheetId="12" hidden="1">2</definedName>
    <definedName name="solver_typ" localSheetId="1" hidden="1">2</definedName>
    <definedName name="solver_typ" localSheetId="14" hidden="1">1</definedName>
    <definedName name="solver_typ" localSheetId="0" hidden="1">2</definedName>
    <definedName name="solver_typ" localSheetId="10" hidden="1">2</definedName>
    <definedName name="solver_umod" localSheetId="16" hidden="1">1</definedName>
    <definedName name="solver_umod" localSheetId="11" hidden="1">1</definedName>
    <definedName name="solver_umod" localSheetId="12" hidden="1">1</definedName>
    <definedName name="solver_umod" localSheetId="1" hidden="1">1</definedName>
    <definedName name="solver_umod" localSheetId="14" hidden="1">1</definedName>
    <definedName name="solver_umod" localSheetId="0" hidden="1">1</definedName>
    <definedName name="solver_umod" localSheetId="10" hidden="1">1</definedName>
    <definedName name="solver_urs" localSheetId="16" hidden="1">0</definedName>
    <definedName name="solver_urs" localSheetId="11" hidden="1">0</definedName>
    <definedName name="solver_urs" localSheetId="12" hidden="1">0</definedName>
    <definedName name="solver_urs" localSheetId="1" hidden="1">0</definedName>
    <definedName name="solver_urs" localSheetId="14" hidden="1">0</definedName>
    <definedName name="solver_urs" localSheetId="0" hidden="1">0</definedName>
    <definedName name="solver_urs" localSheetId="10" hidden="1">0</definedName>
    <definedName name="solver_val" localSheetId="3" hidden="1">0</definedName>
    <definedName name="solver_val" localSheetId="16" hidden="1">0</definedName>
    <definedName name="solver_val" localSheetId="11" hidden="1">0</definedName>
    <definedName name="solver_val" localSheetId="12" hidden="1">0</definedName>
    <definedName name="solver_val" localSheetId="1" hidden="1">0</definedName>
    <definedName name="solver_val" localSheetId="14" hidden="1">0</definedName>
    <definedName name="solver_val" localSheetId="0" hidden="1">0</definedName>
    <definedName name="solver_val" localSheetId="10" hidden="1">0</definedName>
    <definedName name="solver_var" localSheetId="16" hidden="1">" "</definedName>
    <definedName name="solver_var" localSheetId="11" hidden="1">" "</definedName>
    <definedName name="solver_var" localSheetId="12" hidden="1">" "</definedName>
    <definedName name="solver_var" localSheetId="1" hidden="1">" "</definedName>
    <definedName name="solver_var" localSheetId="14" hidden="1">" "</definedName>
    <definedName name="solver_var" localSheetId="0" hidden="1">" "</definedName>
    <definedName name="solver_var" localSheetId="10" hidden="1">" "</definedName>
    <definedName name="solver_ver" localSheetId="3" hidden="1">2</definedName>
    <definedName name="solver_ver" localSheetId="16" hidden="1">11</definedName>
    <definedName name="solver_ver" localSheetId="11" hidden="1">9</definedName>
    <definedName name="solver_ver" localSheetId="12" hidden="1">9</definedName>
    <definedName name="solver_ver" localSheetId="1" hidden="1">9</definedName>
    <definedName name="solver_ver" localSheetId="14" hidden="1">9</definedName>
    <definedName name="solver_ver" localSheetId="0" hidden="1">9</definedName>
    <definedName name="solver_ver" localSheetId="10" hidden="1">9</definedName>
    <definedName name="solver_vir" localSheetId="3" hidden="1">1</definedName>
    <definedName name="solver_vir" localSheetId="16" hidden="1">1</definedName>
    <definedName name="solver_vir" localSheetId="11" hidden="1">1</definedName>
    <definedName name="solver_vir" localSheetId="12" hidden="1">1</definedName>
    <definedName name="solver_vir" localSheetId="1" hidden="1">1</definedName>
    <definedName name="solver_vir" localSheetId="14" hidden="1">1</definedName>
    <definedName name="solver_vir" localSheetId="0" hidden="1">1</definedName>
    <definedName name="solver_vir" localSheetId="10" hidden="1">1</definedName>
    <definedName name="solver_vol" localSheetId="16" hidden="1">0</definedName>
    <definedName name="solver_vol" localSheetId="11" hidden="1">0</definedName>
    <definedName name="solver_vol" localSheetId="12" hidden="1">0</definedName>
    <definedName name="solver_vol" localSheetId="1" hidden="1">0</definedName>
    <definedName name="solver_vol" localSheetId="14" hidden="1">0</definedName>
    <definedName name="solver_vol" localSheetId="0" hidden="1">0</definedName>
    <definedName name="solver_vol" localSheetId="10" hidden="1">0</definedName>
    <definedName name="solver_vst" localSheetId="16" hidden="1">0</definedName>
    <definedName name="solver_vst" localSheetId="11" hidden="1">0</definedName>
    <definedName name="solver_vst" localSheetId="12" hidden="1">0</definedName>
    <definedName name="solver_vst" localSheetId="1" hidden="1">0</definedName>
    <definedName name="solver_vst" localSheetId="14" hidden="1">0</definedName>
    <definedName name="solver_vst" localSheetId="0" hidden="1">0</definedName>
    <definedName name="solver_vst" localSheetId="10" hidden="1">0</definedName>
  </definedNames>
  <calcPr calcId="145621"/>
</workbook>
</file>

<file path=xl/calcChain.xml><?xml version="1.0" encoding="utf-8"?>
<calcChain xmlns="http://schemas.openxmlformats.org/spreadsheetml/2006/main">
  <c r="L14" i="57" l="1"/>
  <c r="D45" i="56" l="1"/>
  <c r="R27" i="57"/>
  <c r="R26" i="57"/>
  <c r="R25" i="57"/>
  <c r="R24" i="57"/>
  <c r="R23" i="57"/>
  <c r="R22" i="57"/>
  <c r="E17" i="57"/>
  <c r="K19" i="57" s="1"/>
  <c r="Q21" i="57" s="1"/>
  <c r="M14" i="57"/>
  <c r="K6" i="57"/>
  <c r="E14" i="57" s="1"/>
  <c r="K14" i="57" s="1"/>
  <c r="Q14" i="57" s="1"/>
  <c r="D16" i="57"/>
  <c r="J18" i="57" s="1"/>
  <c r="P20" i="57" s="1"/>
  <c r="C17" i="57"/>
  <c r="B16" i="57"/>
  <c r="H18" i="57" s="1"/>
  <c r="E58" i="56"/>
  <c r="I46" i="56" s="1"/>
  <c r="D57" i="56"/>
  <c r="C57" i="56"/>
  <c r="D55" i="56"/>
  <c r="C55" i="56"/>
  <c r="B55" i="56"/>
  <c r="E55" i="56" s="1"/>
  <c r="D52" i="56"/>
  <c r="E53" i="56"/>
  <c r="I45" i="56" s="1"/>
  <c r="D50" i="56"/>
  <c r="C50" i="56"/>
  <c r="B50" i="56"/>
  <c r="D28" i="56"/>
  <c r="C28" i="56"/>
  <c r="D27" i="56"/>
  <c r="C27" i="56"/>
  <c r="E5" i="56"/>
  <c r="I5" i="56" s="1"/>
  <c r="E4" i="56"/>
  <c r="H5" i="56" s="1"/>
  <c r="E50" i="56" l="1"/>
  <c r="C41" i="56"/>
  <c r="E41" i="56" s="1"/>
  <c r="I47" i="56"/>
  <c r="J6" i="57"/>
  <c r="D14" i="57" s="1"/>
  <c r="J14" i="57" s="1"/>
  <c r="P14" i="57" s="1"/>
  <c r="D44" i="56"/>
  <c r="C45" i="56"/>
  <c r="E45" i="56" s="1"/>
  <c r="D41" i="56"/>
  <c r="C44" i="56"/>
  <c r="E33" i="56"/>
  <c r="D51" i="56" s="1"/>
  <c r="D54" i="56" s="1"/>
  <c r="D39" i="56"/>
  <c r="E35" i="56"/>
  <c r="B56" i="56" s="1"/>
  <c r="D38" i="56"/>
  <c r="J38" i="56" s="1"/>
  <c r="C38" i="56"/>
  <c r="I38" i="56" s="1"/>
  <c r="C39" i="56"/>
  <c r="E39" i="56" s="1"/>
  <c r="D34" i="56"/>
  <c r="J33" i="56" s="1"/>
  <c r="R18" i="57"/>
  <c r="N20" i="57"/>
  <c r="R20" i="57" s="1"/>
  <c r="I19" i="57"/>
  <c r="R17" i="57"/>
  <c r="R16" i="57"/>
  <c r="K5" i="57"/>
  <c r="C14" i="57" s="1"/>
  <c r="I14" i="57" s="1"/>
  <c r="O14" i="57" s="1"/>
  <c r="J5" i="57"/>
  <c r="B14" i="57" s="1"/>
  <c r="J5" i="56"/>
  <c r="B59" i="56"/>
  <c r="C34" i="56"/>
  <c r="C43" i="56"/>
  <c r="E32" i="56"/>
  <c r="C51" i="56" s="1"/>
  <c r="C54" i="56" s="1"/>
  <c r="E37" i="56"/>
  <c r="D56" i="56" s="1"/>
  <c r="D59" i="56" s="1"/>
  <c r="C40" i="56"/>
  <c r="D43" i="56"/>
  <c r="E31" i="56"/>
  <c r="B51" i="56" s="1"/>
  <c r="E36" i="56"/>
  <c r="C56" i="56" s="1"/>
  <c r="C59" i="56" s="1"/>
  <c r="D40" i="56"/>
  <c r="C52" i="56"/>
  <c r="O26" i="55"/>
  <c r="O25" i="55"/>
  <c r="O24" i="55"/>
  <c r="O23" i="55"/>
  <c r="O22" i="55"/>
  <c r="O21" i="55"/>
  <c r="O20" i="55"/>
  <c r="O19" i="55"/>
  <c r="O18" i="55"/>
  <c r="O17" i="55"/>
  <c r="O16" i="55"/>
  <c r="O15" i="55"/>
  <c r="O14" i="55"/>
  <c r="O13" i="55"/>
  <c r="O12" i="55"/>
  <c r="N9" i="55"/>
  <c r="M9" i="55"/>
  <c r="L9" i="55"/>
  <c r="K9" i="55"/>
  <c r="J9" i="55"/>
  <c r="I9" i="55"/>
  <c r="H9" i="55"/>
  <c r="G9" i="55"/>
  <c r="F9" i="55"/>
  <c r="E9" i="55"/>
  <c r="D9" i="55"/>
  <c r="C9" i="55"/>
  <c r="B9" i="55"/>
  <c r="P17" i="52"/>
  <c r="I17" i="52"/>
  <c r="Q17" i="52" s="1"/>
  <c r="O16" i="52"/>
  <c r="M16" i="52"/>
  <c r="H16" i="52"/>
  <c r="G15" i="52"/>
  <c r="Q15" i="52" s="1"/>
  <c r="L14" i="52"/>
  <c r="F14" i="52"/>
  <c r="N13" i="52"/>
  <c r="E13" i="52"/>
  <c r="K12" i="52"/>
  <c r="D12" i="52"/>
  <c r="C11" i="52"/>
  <c r="Q11" i="52" s="1"/>
  <c r="Q10" i="52"/>
  <c r="B8" i="52"/>
  <c r="Q17" i="50"/>
  <c r="P17" i="50"/>
  <c r="O17" i="50"/>
  <c r="N17" i="50"/>
  <c r="M17" i="50"/>
  <c r="L17" i="50"/>
  <c r="K17" i="50"/>
  <c r="J17" i="50"/>
  <c r="I17" i="50"/>
  <c r="H17" i="50"/>
  <c r="G17" i="50"/>
  <c r="F17" i="50"/>
  <c r="E17" i="50"/>
  <c r="D17" i="50"/>
  <c r="C17" i="50"/>
  <c r="R15" i="50"/>
  <c r="Q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D14" i="50"/>
  <c r="C14" i="50"/>
  <c r="Q11" i="50"/>
  <c r="P11" i="50"/>
  <c r="O11" i="50"/>
  <c r="N11" i="50"/>
  <c r="M11" i="50"/>
  <c r="L11" i="50"/>
  <c r="K11" i="50"/>
  <c r="J11" i="50"/>
  <c r="I11" i="50"/>
  <c r="H11" i="50"/>
  <c r="G11" i="50"/>
  <c r="F11" i="50"/>
  <c r="E11" i="50"/>
  <c r="D11" i="50"/>
  <c r="C11" i="50"/>
  <c r="D46" i="56" l="1"/>
  <c r="E44" i="56"/>
  <c r="J42" i="56"/>
  <c r="R11" i="50"/>
  <c r="Q16" i="52"/>
  <c r="O9" i="55"/>
  <c r="I42" i="56"/>
  <c r="K42" i="56" s="1"/>
  <c r="J37" i="56"/>
  <c r="J34" i="56"/>
  <c r="J35" i="56" s="1"/>
  <c r="K38" i="56"/>
  <c r="J39" i="56"/>
  <c r="I34" i="56"/>
  <c r="E38" i="56"/>
  <c r="J41" i="56"/>
  <c r="D42" i="56"/>
  <c r="H14" i="57"/>
  <c r="N14" i="57" s="1"/>
  <c r="O21" i="57"/>
  <c r="R21" i="57" s="1"/>
  <c r="R19" i="57"/>
  <c r="E40" i="56"/>
  <c r="I41" i="56"/>
  <c r="C42" i="56"/>
  <c r="I37" i="56"/>
  <c r="E34" i="56"/>
  <c r="E51" i="56"/>
  <c r="B54" i="56"/>
  <c r="E54" i="56" s="1"/>
  <c r="E59" i="56"/>
  <c r="E43" i="56"/>
  <c r="C46" i="56"/>
  <c r="E46" i="56" s="1"/>
  <c r="E56" i="56"/>
  <c r="I33" i="56"/>
  <c r="Q12" i="52"/>
  <c r="Q13" i="52"/>
  <c r="Q14" i="52"/>
  <c r="R14" i="50"/>
  <c r="C18" i="47"/>
  <c r="K34" i="56" l="1"/>
  <c r="J43" i="56"/>
  <c r="R14" i="57"/>
  <c r="I6" i="56"/>
  <c r="I7" i="56" s="1"/>
  <c r="E42" i="56"/>
  <c r="K33" i="56"/>
  <c r="I35" i="56"/>
  <c r="K35" i="56" s="1"/>
  <c r="K47" i="56" s="1"/>
  <c r="I43" i="56"/>
  <c r="K43" i="56" s="1"/>
  <c r="K41" i="56"/>
  <c r="I39" i="56"/>
  <c r="K39" i="56" s="1"/>
  <c r="K37" i="56"/>
  <c r="F15" i="47"/>
  <c r="E15" i="47"/>
  <c r="D15" i="47"/>
  <c r="C15" i="47"/>
  <c r="G14" i="47"/>
  <c r="G13" i="47"/>
  <c r="G12" i="47"/>
  <c r="E15" i="1"/>
  <c r="E14" i="1"/>
  <c r="E13" i="1"/>
  <c r="E12" i="1"/>
  <c r="E8" i="1"/>
  <c r="C18" i="41"/>
  <c r="F15" i="41"/>
  <c r="E15" i="41"/>
  <c r="D15" i="41"/>
  <c r="C15" i="41"/>
  <c r="G14" i="41"/>
  <c r="G13" i="41"/>
  <c r="G12" i="41"/>
  <c r="C18" i="2"/>
  <c r="F15" i="2"/>
  <c r="E15" i="2"/>
  <c r="D15" i="2"/>
  <c r="C15" i="2"/>
  <c r="G14" i="2"/>
  <c r="G13" i="2"/>
  <c r="G12" i="2"/>
  <c r="I7" i="41"/>
  <c r="I6" i="2"/>
  <c r="I6" i="41"/>
  <c r="G15" i="41" l="1"/>
  <c r="H6" i="56"/>
  <c r="G15" i="2"/>
  <c r="G15" i="47"/>
  <c r="G6" i="41"/>
  <c r="J6" i="56" l="1"/>
  <c r="J7" i="56" s="1"/>
  <c r="H9" i="56" s="1"/>
  <c r="H7" i="56"/>
</calcChain>
</file>

<file path=xl/sharedStrings.xml><?xml version="1.0" encoding="utf-8"?>
<sst xmlns="http://schemas.openxmlformats.org/spreadsheetml/2006/main" count="734" uniqueCount="364">
  <si>
    <t>Allocation:  Product Mix</t>
  </si>
  <si>
    <t>Decision Variables</t>
  </si>
  <si>
    <t>C</t>
  </si>
  <si>
    <t>D</t>
  </si>
  <si>
    <t>T</t>
  </si>
  <si>
    <t>Production plan</t>
  </si>
  <si>
    <t>Objective Function</t>
  </si>
  <si>
    <t>Total</t>
  </si>
  <si>
    <t>Profit</t>
  </si>
  <si>
    <t>Constraints</t>
  </si>
  <si>
    <t>LHS</t>
  </si>
  <si>
    <t>RHS</t>
  </si>
  <si>
    <t>Fabrication</t>
  </si>
  <si>
    <t>&lt;=</t>
  </si>
  <si>
    <t>Assembly</t>
  </si>
  <si>
    <t>Machining</t>
  </si>
  <si>
    <t>Wood</t>
  </si>
  <si>
    <t>Objective</t>
  </si>
  <si>
    <t>Network: Transportation Problem</t>
  </si>
  <si>
    <t>Parameters</t>
  </si>
  <si>
    <t>Atl</t>
  </si>
  <si>
    <t>Bos</t>
  </si>
  <si>
    <t>Chi</t>
  </si>
  <si>
    <t>Den</t>
  </si>
  <si>
    <t>Capacity</t>
  </si>
  <si>
    <t>Minn</t>
  </si>
  <si>
    <t>Pitt</t>
  </si>
  <si>
    <t>Tucs</t>
  </si>
  <si>
    <t>Requirement</t>
  </si>
  <si>
    <t>Decisions</t>
  </si>
  <si>
    <t>Sent</t>
  </si>
  <si>
    <t>Received</t>
  </si>
  <si>
    <t>Total Cost</t>
  </si>
  <si>
    <t>$B$5:$D$5,$E$8</t>
  </si>
  <si>
    <t>$B$8</t>
  </si>
  <si>
    <t>$I$3</t>
  </si>
  <si>
    <t>M-hrs.</t>
  </si>
  <si>
    <t>Change</t>
  </si>
  <si>
    <t>Sensitivity</t>
  </si>
  <si>
    <t>Microsoft Excel 12.0 Sensitivity Report</t>
  </si>
  <si>
    <t>Objective Cell (Min)</t>
  </si>
  <si>
    <t>Cell</t>
  </si>
  <si>
    <t>Name</t>
  </si>
  <si>
    <t>Final Value</t>
  </si>
  <si>
    <t>$C$18</t>
  </si>
  <si>
    <t>Total Cost Atl</t>
  </si>
  <si>
    <t>Decision Variable Cells</t>
  </si>
  <si>
    <t>Final</t>
  </si>
  <si>
    <t>Reduced</t>
  </si>
  <si>
    <t>Allowable</t>
  </si>
  <si>
    <t>Value</t>
  </si>
  <si>
    <t>Cost</t>
  </si>
  <si>
    <t>Coefficient</t>
  </si>
  <si>
    <t>Increase</t>
  </si>
  <si>
    <t>Decrease</t>
  </si>
  <si>
    <t>$C$12</t>
  </si>
  <si>
    <t>Minn Atl</t>
  </si>
  <si>
    <t>$D$12</t>
  </si>
  <si>
    <t>Minn Bos</t>
  </si>
  <si>
    <t>$E$12</t>
  </si>
  <si>
    <t>Minn Chi</t>
  </si>
  <si>
    <t>$F$12</t>
  </si>
  <si>
    <t>Minn Den</t>
  </si>
  <si>
    <t>$C$13</t>
  </si>
  <si>
    <t>Pitt Atl</t>
  </si>
  <si>
    <t>$D$13</t>
  </si>
  <si>
    <t>Pitt Bos</t>
  </si>
  <si>
    <t>$E$13</t>
  </si>
  <si>
    <t>Pitt Chi</t>
  </si>
  <si>
    <t>$F$13</t>
  </si>
  <si>
    <t>Pitt Den</t>
  </si>
  <si>
    <t>$C$14</t>
  </si>
  <si>
    <t>Tucs Atl</t>
  </si>
  <si>
    <t>$D$14</t>
  </si>
  <si>
    <t>Tucs Bos</t>
  </si>
  <si>
    <t>$E$14</t>
  </si>
  <si>
    <t>Tucs Chi</t>
  </si>
  <si>
    <t>$F$14</t>
  </si>
  <si>
    <t>Tucs Den</t>
  </si>
  <si>
    <t>Shadow</t>
  </si>
  <si>
    <t>Constraint</t>
  </si>
  <si>
    <t>Price</t>
  </si>
  <si>
    <t>R.H. Side</t>
  </si>
  <si>
    <t>$C$15</t>
  </si>
  <si>
    <t>Received Atl</t>
  </si>
  <si>
    <t>$D$15</t>
  </si>
  <si>
    <t>Received Bos</t>
  </si>
  <si>
    <t>$E$15</t>
  </si>
  <si>
    <t>Received Chi</t>
  </si>
  <si>
    <t>$F$15</t>
  </si>
  <si>
    <t>Received Den</t>
  </si>
  <si>
    <t>$G$12</t>
  </si>
  <si>
    <t>Minn Sent</t>
  </si>
  <si>
    <t>$G$13</t>
  </si>
  <si>
    <t>Pitt Sent</t>
  </si>
  <si>
    <t>$G$14</t>
  </si>
  <si>
    <t>Tucs Sent</t>
  </si>
  <si>
    <t>Objective Cell (Max)</t>
  </si>
  <si>
    <t>$E$8</t>
  </si>
  <si>
    <t>Profit Total</t>
  </si>
  <si>
    <t>$B$5</t>
  </si>
  <si>
    <t>Production plan C</t>
  </si>
  <si>
    <t>$C$5</t>
  </si>
  <si>
    <t>Production plan D</t>
  </si>
  <si>
    <t>$D$5</t>
  </si>
  <si>
    <t>Production plan T</t>
  </si>
  <si>
    <t>Fabrication LHS</t>
  </si>
  <si>
    <t>Assembly LHS</t>
  </si>
  <si>
    <t>Machining LHS</t>
  </si>
  <si>
    <t>Wood LHS</t>
  </si>
  <si>
    <t>Parameter Analysis Report</t>
  </si>
  <si>
    <t>Sensitivity Report</t>
  </si>
  <si>
    <t>Differences</t>
  </si>
  <si>
    <t>Describes user-determined region</t>
  </si>
  <si>
    <t>Two-at-a-time analysis is available</t>
  </si>
  <si>
    <t>Report is a new worksheet</t>
  </si>
  <si>
    <t>Entries in report table may need reformatting</t>
  </si>
  <si>
    <t>Similarities</t>
  </si>
  <si>
    <t>Describes "insensitivity" region</t>
  </si>
  <si>
    <t>Limited to "insensitivity" region</t>
  </si>
  <si>
    <t>Contains standard content</t>
  </si>
  <si>
    <t>Allowable increase/decrease are precise</t>
  </si>
  <si>
    <t>Information is provided simultaneously</t>
  </si>
  <si>
    <t>One-at-a-time analysis only</t>
  </si>
  <si>
    <t>Column names may need revision</t>
  </si>
  <si>
    <t>Tabulated names may need revision</t>
  </si>
  <si>
    <t>Can "see" beyond insensitivity region</t>
  </si>
  <si>
    <t>Contains standard and tailored content</t>
  </si>
  <si>
    <t>Table grid may need refinements</t>
  </si>
  <si>
    <t>User may require several reports</t>
  </si>
  <si>
    <t>Any parameter on the worksheet</t>
  </si>
  <si>
    <t>Objective coefficients and constraint constants</t>
  </si>
  <si>
    <t>General Distributors</t>
  </si>
  <si>
    <t>WP</t>
  </si>
  <si>
    <t>CC</t>
  </si>
  <si>
    <t>Data</t>
  </si>
  <si>
    <t>Vegetable</t>
  </si>
  <si>
    <t>BP</t>
  </si>
  <si>
    <t>AR</t>
  </si>
  <si>
    <t>CR</t>
  </si>
  <si>
    <t>SU</t>
  </si>
  <si>
    <t>OK</t>
  </si>
  <si>
    <t>CL</t>
  </si>
  <si>
    <t>GP</t>
  </si>
  <si>
    <t>SP</t>
  </si>
  <si>
    <t>LB</t>
  </si>
  <si>
    <t>BS</t>
  </si>
  <si>
    <t>GB</t>
  </si>
  <si>
    <t>SQ</t>
  </si>
  <si>
    <t>BR</t>
  </si>
  <si>
    <t>Min</t>
  </si>
  <si>
    <t>Max</t>
  </si>
  <si>
    <t xml:space="preserve"> </t>
  </si>
  <si>
    <t>Cartons</t>
  </si>
  <si>
    <t>Profit $</t>
  </si>
  <si>
    <t>Credit</t>
  </si>
  <si>
    <t>Space</t>
  </si>
  <si>
    <t>Ratios</t>
  </si>
  <si>
    <t>Network: Investment Problem</t>
  </si>
  <si>
    <t>Rates</t>
  </si>
  <si>
    <t>I0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</si>
  <si>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</si>
  <si>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</si>
  <si>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</si>
  <si>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</si>
  <si>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</si>
  <si>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</si>
  <si>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</si>
  <si>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</si>
  <si>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</si>
  <si>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B3</t>
  </si>
  <si>
    <t>B5</t>
  </si>
  <si>
    <t>C1</t>
  </si>
  <si>
    <t>C4</t>
  </si>
  <si>
    <t>D1</t>
  </si>
  <si>
    <t>Year</t>
  </si>
  <si>
    <t>=</t>
  </si>
  <si>
    <t xml:space="preserve">  I0</t>
  </si>
  <si>
    <t xml:space="preserve">  24</t>
  </si>
  <si>
    <t xml:space="preserve">       26</t>
  </si>
  <si>
    <t xml:space="preserve">           28</t>
  </si>
  <si>
    <t>Network: Refinery Problem</t>
  </si>
  <si>
    <t>Crude</t>
  </si>
  <si>
    <t>Dist</t>
  </si>
  <si>
    <t>Low</t>
  </si>
  <si>
    <t>Blend</t>
  </si>
  <si>
    <t>Feed</t>
  </si>
  <si>
    <t>Cat</t>
  </si>
  <si>
    <t>High</t>
  </si>
  <si>
    <t>CP</t>
  </si>
  <si>
    <t>Reg</t>
  </si>
  <si>
    <t>Prem</t>
  </si>
  <si>
    <t>Kbbl.</t>
  </si>
  <si>
    <t>price</t>
  </si>
  <si>
    <t>cost</t>
  </si>
  <si>
    <t>net</t>
  </si>
  <si>
    <t>Tower</t>
  </si>
  <si>
    <t>Distillate split</t>
  </si>
  <si>
    <t>Cracker</t>
  </si>
  <si>
    <t>Blend split</t>
  </si>
  <si>
    <t>Catalytic split</t>
  </si>
  <si>
    <t>Reg composition</t>
  </si>
  <si>
    <t>Prem composition</t>
  </si>
  <si>
    <t>Reg quality</t>
  </si>
  <si>
    <t>&gt;=</t>
  </si>
  <si>
    <t>Prem quality</t>
  </si>
  <si>
    <t>Tower capacity</t>
  </si>
  <si>
    <t>Cracker capacity</t>
  </si>
  <si>
    <t>Reg sales</t>
  </si>
  <si>
    <t>Prem sales</t>
  </si>
  <si>
    <t>Cox Cable &amp; Wire</t>
  </si>
  <si>
    <t>Customer Demand</t>
  </si>
  <si>
    <t>June</t>
  </si>
  <si>
    <t>July</t>
  </si>
  <si>
    <t>August</t>
  </si>
  <si>
    <t>Income Summary</t>
  </si>
  <si>
    <t>Reels - Plastic</t>
  </si>
  <si>
    <t>Plastic</t>
  </si>
  <si>
    <t>Teflon</t>
  </si>
  <si>
    <t>Reels - Teflon</t>
  </si>
  <si>
    <t>Revenue</t>
  </si>
  <si>
    <t>Revenue/Reel</t>
  </si>
  <si>
    <t>Machine Capacity</t>
  </si>
  <si>
    <t>Profitability</t>
  </si>
  <si>
    <t>Hours Available</t>
  </si>
  <si>
    <t>General</t>
  </si>
  <si>
    <t>National</t>
  </si>
  <si>
    <t>Hours per Reel</t>
  </si>
  <si>
    <t>Costs</t>
  </si>
  <si>
    <t>Material Cost/Reel</t>
  </si>
  <si>
    <t>Packaging Cost/Reel</t>
  </si>
  <si>
    <t>Inventory Cost/Reel/Mo.</t>
  </si>
  <si>
    <t>Machine Cost/Hour</t>
  </si>
  <si>
    <t>Machine Cost/Reel</t>
  </si>
  <si>
    <t>Production Plan</t>
  </si>
  <si>
    <t>Cost Accounting</t>
  </si>
  <si>
    <t>Reels Produced</t>
  </si>
  <si>
    <t>Plastic -June</t>
  </si>
  <si>
    <t>Plastic -July</t>
  </si>
  <si>
    <t>Machine Costs</t>
  </si>
  <si>
    <t>Plastic -August</t>
  </si>
  <si>
    <t>Plastic-Total</t>
  </si>
  <si>
    <t>Teflon-June</t>
  </si>
  <si>
    <t>Teflon-July</t>
  </si>
  <si>
    <t>Material Cost</t>
  </si>
  <si>
    <t>Teflon-August</t>
  </si>
  <si>
    <t>Teflon-Total</t>
  </si>
  <si>
    <t>Total-June</t>
  </si>
  <si>
    <t>Total-July</t>
  </si>
  <si>
    <t>Packaging Cost</t>
  </si>
  <si>
    <t>Total-August</t>
  </si>
  <si>
    <t>Grand Total</t>
  </si>
  <si>
    <t>Hours Scheduled</t>
  </si>
  <si>
    <t>Inventory Cost</t>
  </si>
  <si>
    <t>Optimized</t>
  </si>
  <si>
    <t>Shipping</t>
  </si>
  <si>
    <t>Plastic Demand</t>
  </si>
  <si>
    <t>Plastic Production</t>
  </si>
  <si>
    <t>Plastic Inventory In</t>
  </si>
  <si>
    <t>Plastic Inventory Out</t>
  </si>
  <si>
    <t>Plastic Shipped</t>
  </si>
  <si>
    <t>Teflon Demand</t>
  </si>
  <si>
    <t>Teflon Production</t>
  </si>
  <si>
    <t>Teflon Inventory In</t>
  </si>
  <si>
    <t>Teflon Inventory Out</t>
  </si>
  <si>
    <t>Teflon Shipped</t>
  </si>
  <si>
    <t>Hrs/rl</t>
  </si>
  <si>
    <t>G</t>
  </si>
  <si>
    <t>N</t>
  </si>
  <si>
    <t>Cost/hr</t>
  </si>
  <si>
    <t>Cost/rl</t>
  </si>
  <si>
    <t>P</t>
  </si>
  <si>
    <t>hrs per reel</t>
  </si>
  <si>
    <t>cost per hour</t>
  </si>
  <si>
    <t>cost per reel</t>
  </si>
  <si>
    <t>Aug</t>
  </si>
  <si>
    <t>PG1</t>
  </si>
  <si>
    <t>PN1</t>
  </si>
  <si>
    <t>TG1</t>
  </si>
  <si>
    <t>TN1</t>
  </si>
  <si>
    <t>PI1</t>
  </si>
  <si>
    <t>TI1</t>
  </si>
  <si>
    <t>PG2</t>
  </si>
  <si>
    <t>PN2</t>
  </si>
  <si>
    <t>TG2</t>
  </si>
  <si>
    <t>TN2</t>
  </si>
  <si>
    <t>PI2</t>
  </si>
  <si>
    <t>TI2</t>
  </si>
  <si>
    <t>PG3</t>
  </si>
  <si>
    <t>PN3</t>
  </si>
  <si>
    <t>TG3</t>
  </si>
  <si>
    <t>TN3</t>
  </si>
  <si>
    <t>Reels</t>
  </si>
  <si>
    <t>$</t>
  </si>
  <si>
    <t>G1</t>
  </si>
  <si>
    <t>N1</t>
  </si>
  <si>
    <t>G2</t>
  </si>
  <si>
    <t>N2</t>
  </si>
  <si>
    <t>G3</t>
  </si>
  <si>
    <t>N3</t>
  </si>
  <si>
    <t>P1</t>
  </si>
  <si>
    <t>T1</t>
  </si>
  <si>
    <t>P2</t>
  </si>
  <si>
    <t>T2</t>
  </si>
  <si>
    <t>P3</t>
  </si>
  <si>
    <t>T3</t>
  </si>
  <si>
    <t>Microsoft Excel 14.0 Sensitivity Report</t>
  </si>
  <si>
    <t>Worksheet: [Ch4models.xlsx]CoxModel</t>
  </si>
  <si>
    <t>$R$14</t>
  </si>
  <si>
    <t>$ Cost</t>
  </si>
  <si>
    <t>$B$11</t>
  </si>
  <si>
    <t>Reels PG1</t>
  </si>
  <si>
    <t>$C$11</t>
  </si>
  <si>
    <t>Reels PN1</t>
  </si>
  <si>
    <t>$D$11</t>
  </si>
  <si>
    <t>Reels TG1</t>
  </si>
  <si>
    <t>$E$11</t>
  </si>
  <si>
    <t>Reels TN1</t>
  </si>
  <si>
    <t>$F$11</t>
  </si>
  <si>
    <t>Reels PI1</t>
  </si>
  <si>
    <t>$G$11</t>
  </si>
  <si>
    <t>Reels TI1</t>
  </si>
  <si>
    <t>$H$11</t>
  </si>
  <si>
    <t>Reels PG2</t>
  </si>
  <si>
    <t>$I$11</t>
  </si>
  <si>
    <t>Reels PN2</t>
  </si>
  <si>
    <t>$J$11</t>
  </si>
  <si>
    <t>Reels TG2</t>
  </si>
  <si>
    <t>$K$11</t>
  </si>
  <si>
    <t>Reels TN2</t>
  </si>
  <si>
    <t>$L$11</t>
  </si>
  <si>
    <t>Reels PI2</t>
  </si>
  <si>
    <t>$M$11</t>
  </si>
  <si>
    <t>Reels TI2</t>
  </si>
  <si>
    <t>$N$11</t>
  </si>
  <si>
    <t>Reels PG3</t>
  </si>
  <si>
    <t>$O$11</t>
  </si>
  <si>
    <t>Reels PN3</t>
  </si>
  <si>
    <t>$P$11</t>
  </si>
  <si>
    <t>Reels TG3</t>
  </si>
  <si>
    <t>$Q$11</t>
  </si>
  <si>
    <t>Reels TN3</t>
  </si>
  <si>
    <t>$R$16</t>
  </si>
  <si>
    <t>G1 LHS</t>
  </si>
  <si>
    <t>$R$17</t>
  </si>
  <si>
    <t>N1 LHS</t>
  </si>
  <si>
    <t>$R$18</t>
  </si>
  <si>
    <t xml:space="preserve">  LHS</t>
  </si>
  <si>
    <t>$R$19</t>
  </si>
  <si>
    <t>$R$20</t>
  </si>
  <si>
    <t>$R$21</t>
  </si>
  <si>
    <t>$R$22</t>
  </si>
  <si>
    <t>P1 LHS</t>
  </si>
  <si>
    <t>$R$23</t>
  </si>
  <si>
    <t>T1 LHS</t>
  </si>
  <si>
    <t>$R$24</t>
  </si>
  <si>
    <t>P2 LHS</t>
  </si>
  <si>
    <t>$R$25</t>
  </si>
  <si>
    <t>T2 LHS</t>
  </si>
  <si>
    <t>$R$26</t>
  </si>
  <si>
    <t>P3 LHS</t>
  </si>
  <si>
    <t>$R$27</t>
  </si>
  <si>
    <t>T3 LHS</t>
  </si>
  <si>
    <t>Cox Cable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</si>
</sst>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00"/>
    <numFmt numFmtId="167" formatCode="0.0"/>
    <numFmt numFmtId="168" formatCode="_(&quot;$&quot;* #,##0_);_(&quot;$&quot;* \(#,##0\);_(&quot;$&quot;* &quot;-&quot;??_);_(@_)"/>
    <numFmt numFmtId="169" formatCode="0.0%"/>
  </numFmts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Geneva"/>
    </font>
    <font>
      <b/>
      <i/>
      <sz val="10"/>
      <name val="Geneva"/>
    </font>
    <font>
      <sz val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b/>
      <sz val="10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8"/>
      </right>
      <top/>
      <bottom style="medium">
        <color indexed="23"/>
      </bottom>
      <diagonal/>
    </border>
    <border>
      <left style="thin">
        <color indexed="8"/>
      </left>
      <right/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</borders>
  <cellStyleXfs count="5">
    <xf numFmtId="0" fontId="0" fillId="0" borderId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0" fillId="0" borderId="0" xfId="0" applyNumberFormat="1"/>
    <xf numFmtId="1" fontId="3" fillId="3" borderId="7" xfId="0" applyNumberFormat="1" applyFont="1" applyFill="1" applyBorder="1"/>
    <xf numFmtId="1" fontId="0" fillId="0" borderId="0" xfId="0" applyNumberFormat="1" applyBorder="1"/>
    <xf numFmtId="1" fontId="0" fillId="0" borderId="8" xfId="0" applyNumberFormat="1" applyBorder="1"/>
    <xf numFmtId="0" fontId="0" fillId="0" borderId="9" xfId="0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9" xfId="0" applyNumberFormat="1" applyBorder="1"/>
    <xf numFmtId="165" fontId="0" fillId="0" borderId="10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165" fontId="0" fillId="0" borderId="8" xfId="0" applyNumberFormat="1" applyBorder="1"/>
    <xf numFmtId="165" fontId="0" fillId="0" borderId="12" xfId="0" applyNumberForma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13" xfId="0" applyNumberFormat="1" applyFont="1" applyBorder="1"/>
    <xf numFmtId="2" fontId="8" fillId="0" borderId="14" xfId="0" applyNumberFormat="1" applyFont="1" applyBorder="1"/>
    <xf numFmtId="2" fontId="8" fillId="0" borderId="15" xfId="0" applyNumberFormat="1" applyFont="1" applyBorder="1"/>
    <xf numFmtId="164" fontId="8" fillId="0" borderId="0" xfId="2" applyNumberFormat="1" applyFont="1"/>
    <xf numFmtId="2" fontId="8" fillId="0" borderId="10" xfId="0" applyNumberFormat="1" applyFont="1" applyBorder="1"/>
    <xf numFmtId="2" fontId="8" fillId="0" borderId="0" xfId="0" applyNumberFormat="1" applyFont="1" applyBorder="1"/>
    <xf numFmtId="2" fontId="8" fillId="0" borderId="9" xfId="0" applyNumberFormat="1" applyFont="1" applyBorder="1"/>
    <xf numFmtId="2" fontId="8" fillId="0" borderId="11" xfId="0" applyNumberFormat="1" applyFont="1" applyBorder="1"/>
    <xf numFmtId="2" fontId="8" fillId="0" borderId="8" xfId="0" applyNumberFormat="1" applyFont="1" applyBorder="1"/>
    <xf numFmtId="2" fontId="8" fillId="0" borderId="12" xfId="0" applyNumberFormat="1" applyFont="1" applyBorder="1"/>
    <xf numFmtId="3" fontId="8" fillId="0" borderId="0" xfId="0" applyNumberFormat="1" applyFont="1"/>
    <xf numFmtId="164" fontId="8" fillId="2" borderId="13" xfId="2" applyNumberFormat="1" applyFont="1" applyFill="1" applyBorder="1"/>
    <xf numFmtId="164" fontId="8" fillId="2" borderId="14" xfId="2" applyNumberFormat="1" applyFont="1" applyFill="1" applyBorder="1"/>
    <xf numFmtId="164" fontId="8" fillId="2" borderId="15" xfId="2" applyNumberFormat="1" applyFont="1" applyFill="1" applyBorder="1"/>
    <xf numFmtId="164" fontId="8" fillId="2" borderId="10" xfId="2" applyNumberFormat="1" applyFont="1" applyFill="1" applyBorder="1"/>
    <xf numFmtId="164" fontId="8" fillId="2" borderId="0" xfId="2" applyNumberFormat="1" applyFont="1" applyFill="1" applyBorder="1"/>
    <xf numFmtId="164" fontId="8" fillId="2" borderId="9" xfId="2" applyNumberFormat="1" applyFont="1" applyFill="1" applyBorder="1"/>
    <xf numFmtId="164" fontId="8" fillId="2" borderId="11" xfId="2" applyNumberFormat="1" applyFont="1" applyFill="1" applyBorder="1"/>
    <xf numFmtId="164" fontId="8" fillId="2" borderId="8" xfId="2" applyNumberFormat="1" applyFont="1" applyFill="1" applyBorder="1"/>
    <xf numFmtId="164" fontId="8" fillId="2" borderId="12" xfId="2" applyNumberFormat="1" applyFont="1" applyFill="1" applyBorder="1"/>
    <xf numFmtId="164" fontId="8" fillId="0" borderId="11" xfId="2" applyNumberFormat="1" applyFont="1" applyBorder="1"/>
    <xf numFmtId="164" fontId="8" fillId="3" borderId="7" xfId="2" applyNumberFormat="1" applyFont="1" applyFill="1" applyBorder="1"/>
    <xf numFmtId="0" fontId="10" fillId="4" borderId="7" xfId="1" applyFont="1" applyBorder="1"/>
    <xf numFmtId="0" fontId="11" fillId="0" borderId="16" xfId="0" applyFont="1" applyFill="1" applyBorder="1" applyAlignment="1">
      <alignment horizontal="center"/>
    </xf>
    <xf numFmtId="0" fontId="0" fillId="0" borderId="17" xfId="0" applyFill="1" applyBorder="1" applyAlignment="1"/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0" fillId="0" borderId="20" xfId="0" applyFill="1" applyBorder="1" applyAlignment="1"/>
    <xf numFmtId="1" fontId="0" fillId="0" borderId="20" xfId="0" applyNumberFormat="1" applyFill="1" applyBorder="1" applyAlignment="1"/>
    <xf numFmtId="2" fontId="0" fillId="0" borderId="20" xfId="0" applyNumberFormat="1" applyFill="1" applyBorder="1" applyAlignment="1"/>
    <xf numFmtId="0" fontId="0" fillId="5" borderId="20" xfId="0" applyFill="1" applyBorder="1" applyAlignment="1"/>
    <xf numFmtId="1" fontId="0" fillId="5" borderId="20" xfId="0" applyNumberFormat="1" applyFill="1" applyBorder="1" applyAlignment="1"/>
    <xf numFmtId="2" fontId="0" fillId="5" borderId="20" xfId="0" applyNumberFormat="1" applyFill="1" applyBorder="1" applyAlignment="1"/>
    <xf numFmtId="1" fontId="0" fillId="0" borderId="17" xfId="0" applyNumberFormat="1" applyFill="1" applyBorder="1" applyAlignment="1"/>
    <xf numFmtId="2" fontId="0" fillId="0" borderId="17" xfId="0" applyNumberFormat="1" applyFill="1" applyBorder="1" applyAlignment="1"/>
    <xf numFmtId="164" fontId="0" fillId="0" borderId="20" xfId="0" applyNumberFormat="1" applyFill="1" applyBorder="1" applyAlignment="1"/>
    <xf numFmtId="164" fontId="0" fillId="5" borderId="20" xfId="0" applyNumberFormat="1" applyFill="1" applyBorder="1" applyAlignment="1"/>
    <xf numFmtId="164" fontId="0" fillId="0" borderId="17" xfId="0" applyNumberFormat="1" applyFill="1" applyBorder="1" applyAlignment="1"/>
    <xf numFmtId="1" fontId="11" fillId="0" borderId="18" xfId="0" applyNumberFormat="1" applyFont="1" applyFill="1" applyBorder="1" applyAlignment="1">
      <alignment horizontal="center"/>
    </xf>
    <xf numFmtId="0" fontId="0" fillId="0" borderId="20" xfId="0" applyNumberFormat="1" applyFill="1" applyBorder="1" applyAlignment="1"/>
    <xf numFmtId="0" fontId="0" fillId="0" borderId="17" xfId="0" applyNumberFormat="1" applyFill="1" applyBorder="1" applyAlignment="1"/>
    <xf numFmtId="2" fontId="0" fillId="0" borderId="0" xfId="0" applyNumberFormat="1"/>
    <xf numFmtId="2" fontId="11" fillId="0" borderId="18" xfId="0" applyNumberFormat="1" applyFont="1" applyFill="1" applyBorder="1" applyAlignment="1">
      <alignment horizontal="center"/>
    </xf>
    <xf numFmtId="2" fontId="11" fillId="0" borderId="19" xfId="0" applyNumberFormat="1" applyFont="1" applyFill="1" applyBorder="1" applyAlignment="1">
      <alignment horizontal="center"/>
    </xf>
    <xf numFmtId="0" fontId="1" fillId="0" borderId="0" xfId="0" applyFont="1"/>
    <xf numFmtId="0" fontId="12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20" xfId="0" applyFont="1" applyFill="1" applyBorder="1" applyAlignment="1"/>
    <xf numFmtId="1" fontId="1" fillId="0" borderId="20" xfId="0" applyNumberFormat="1" applyFont="1" applyFill="1" applyBorder="1" applyAlignment="1"/>
    <xf numFmtId="2" fontId="1" fillId="0" borderId="20" xfId="0" applyNumberFormat="1" applyFont="1" applyFill="1" applyBorder="1" applyAlignment="1"/>
    <xf numFmtId="1" fontId="1" fillId="0" borderId="17" xfId="0" applyNumberFormat="1" applyFont="1" applyFill="1" applyBorder="1" applyAlignment="1"/>
    <xf numFmtId="2" fontId="1" fillId="0" borderId="17" xfId="0" applyNumberFormat="1" applyFont="1" applyFill="1" applyBorder="1" applyAlignment="1"/>
    <xf numFmtId="164" fontId="1" fillId="0" borderId="20" xfId="0" applyNumberFormat="1" applyFont="1" applyFill="1" applyBorder="1" applyAlignment="1"/>
    <xf numFmtId="43" fontId="1" fillId="0" borderId="20" xfId="0" applyNumberFormat="1" applyFont="1" applyFill="1" applyBorder="1" applyAlignment="1"/>
    <xf numFmtId="0" fontId="1" fillId="5" borderId="20" xfId="0" applyFont="1" applyFill="1" applyBorder="1" applyAlignment="1"/>
    <xf numFmtId="164" fontId="1" fillId="5" borderId="20" xfId="0" applyNumberFormat="1" applyFont="1" applyFill="1" applyBorder="1" applyAlignment="1"/>
    <xf numFmtId="43" fontId="1" fillId="5" borderId="20" xfId="0" applyNumberFormat="1" applyFont="1" applyFill="1" applyBorder="1" applyAlignment="1"/>
    <xf numFmtId="164" fontId="1" fillId="0" borderId="17" xfId="0" applyNumberFormat="1" applyFont="1" applyFill="1" applyBorder="1" applyAlignment="1"/>
    <xf numFmtId="43" fontId="1" fillId="0" borderId="17" xfId="0" applyNumberFormat="1" applyFont="1" applyFill="1" applyBorder="1" applyAlignment="1"/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1" fillId="0" borderId="13" xfId="0" applyNumberFormat="1" applyFont="1" applyBorder="1"/>
    <xf numFmtId="2" fontId="1" fillId="0" borderId="14" xfId="0" applyNumberFormat="1" applyFont="1" applyBorder="1"/>
    <xf numFmtId="2" fontId="1" fillId="0" borderId="15" xfId="0" applyNumberFormat="1" applyFont="1" applyBorder="1"/>
    <xf numFmtId="0" fontId="4" fillId="0" borderId="5" xfId="0" applyFont="1" applyBorder="1" applyAlignment="1">
      <alignment horizontal="center"/>
    </xf>
    <xf numFmtId="2" fontId="1" fillId="0" borderId="10" xfId="0" applyNumberFormat="1" applyFont="1" applyBorder="1"/>
    <xf numFmtId="2" fontId="1" fillId="0" borderId="0" xfId="0" applyNumberFormat="1" applyFont="1" applyBorder="1"/>
    <xf numFmtId="2" fontId="1" fillId="0" borderId="9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center"/>
    </xf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" fontId="1" fillId="2" borderId="1" xfId="0" applyNumberFormat="1" applyFont="1" applyFill="1" applyBorder="1"/>
    <xf numFmtId="1" fontId="1" fillId="2" borderId="2" xfId="0" applyNumberFormat="1" applyFont="1" applyFill="1" applyBorder="1"/>
    <xf numFmtId="1" fontId="1" fillId="2" borderId="3" xfId="0" applyNumberFormat="1" applyFont="1" applyFill="1" applyBorder="1"/>
    <xf numFmtId="0" fontId="4" fillId="0" borderId="0" xfId="0" applyFont="1" applyBorder="1" applyAlignment="1">
      <alignment horizontal="right"/>
    </xf>
    <xf numFmtId="8" fontId="1" fillId="3" borderId="7" xfId="3" applyNumberFormat="1" applyFont="1" applyFill="1" applyBorder="1"/>
    <xf numFmtId="40" fontId="1" fillId="0" borderId="0" xfId="2" applyNumberFormat="1" applyFont="1" applyBorder="1"/>
    <xf numFmtId="38" fontId="1" fillId="0" borderId="4" xfId="2" applyNumberFormat="1" applyFont="1" applyBorder="1"/>
    <xf numFmtId="0" fontId="4" fillId="0" borderId="0" xfId="0" applyFont="1" applyBorder="1" applyAlignment="1">
      <alignment horizontal="left"/>
    </xf>
    <xf numFmtId="38" fontId="1" fillId="0" borderId="6" xfId="2" applyNumberFormat="1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6" fillId="0" borderId="0" xfId="0" applyFont="1" applyAlignment="1">
      <alignment horizontal="center"/>
    </xf>
    <xf numFmtId="166" fontId="17" fillId="0" borderId="0" xfId="0" applyNumberFormat="1" applyFont="1" applyBorder="1"/>
    <xf numFmtId="0" fontId="18" fillId="0" borderId="13" xfId="0" applyFont="1" applyBorder="1"/>
    <xf numFmtId="0" fontId="18" fillId="0" borderId="15" xfId="0" applyFont="1" applyBorder="1"/>
    <xf numFmtId="0" fontId="18" fillId="0" borderId="10" xfId="0" applyFont="1" applyBorder="1"/>
    <xf numFmtId="0" fontId="18" fillId="0" borderId="9" xfId="0" applyFont="1" applyBorder="1"/>
    <xf numFmtId="0" fontId="19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/>
    <xf numFmtId="9" fontId="8" fillId="0" borderId="0" xfId="0" applyNumberFormat="1" applyFont="1"/>
    <xf numFmtId="0" fontId="7" fillId="0" borderId="0" xfId="0" applyFont="1" applyAlignment="1">
      <alignment horizontal="center"/>
    </xf>
    <xf numFmtId="166" fontId="8" fillId="2" borderId="7" xfId="0" applyNumberFormat="1" applyFont="1" applyFill="1" applyBorder="1"/>
    <xf numFmtId="166" fontId="8" fillId="2" borderId="1" xfId="0" applyNumberFormat="1" applyFont="1" applyFill="1" applyBorder="1"/>
    <xf numFmtId="166" fontId="8" fillId="2" borderId="2" xfId="0" applyNumberFormat="1" applyFont="1" applyFill="1" applyBorder="1"/>
    <xf numFmtId="166" fontId="8" fillId="2" borderId="3" xfId="0" applyNumberFormat="1" applyFont="1" applyFill="1" applyBorder="1"/>
    <xf numFmtId="166" fontId="8" fillId="3" borderId="7" xfId="0" applyNumberFormat="1" applyFont="1" applyFill="1" applyBorder="1"/>
    <xf numFmtId="0" fontId="8" fillId="0" borderId="4" xfId="0" applyFont="1" applyBorder="1"/>
    <xf numFmtId="2" fontId="8" fillId="0" borderId="0" xfId="0" applyNumberFormat="1" applyFont="1"/>
    <xf numFmtId="0" fontId="8" fillId="0" borderId="5" xfId="0" applyFont="1" applyBorder="1"/>
    <xf numFmtId="1" fontId="8" fillId="0" borderId="0" xfId="0" applyNumberFormat="1" applyFont="1"/>
    <xf numFmtId="0" fontId="8" fillId="0" borderId="6" xfId="0" applyFont="1" applyBorder="1"/>
    <xf numFmtId="167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4" xfId="0" applyFont="1" applyBorder="1"/>
    <xf numFmtId="0" fontId="1" fillId="0" borderId="6" xfId="0" applyFont="1" applyBorder="1"/>
    <xf numFmtId="168" fontId="1" fillId="0" borderId="13" xfId="3" applyNumberFormat="1" applyFont="1" applyBorder="1"/>
    <xf numFmtId="168" fontId="1" fillId="0" borderId="14" xfId="3" applyNumberFormat="1" applyFont="1" applyBorder="1"/>
    <xf numFmtId="168" fontId="1" fillId="0" borderId="4" xfId="3" applyNumberFormat="1" applyFont="1" applyBorder="1"/>
    <xf numFmtId="168" fontId="1" fillId="0" borderId="10" xfId="3" applyNumberFormat="1" applyFont="1" applyBorder="1"/>
    <xf numFmtId="168" fontId="1" fillId="0" borderId="0" xfId="3" applyNumberFormat="1" applyFont="1" applyBorder="1"/>
    <xf numFmtId="168" fontId="1" fillId="0" borderId="5" xfId="3" applyNumberFormat="1" applyFont="1" applyBorder="1"/>
    <xf numFmtId="168" fontId="1" fillId="0" borderId="11" xfId="3" applyNumberFormat="1" applyFont="1" applyBorder="1"/>
    <xf numFmtId="168" fontId="1" fillId="0" borderId="8" xfId="3" applyNumberFormat="1" applyFont="1" applyBorder="1"/>
    <xf numFmtId="168" fontId="1" fillId="0" borderId="6" xfId="3" applyNumberFormat="1" applyFont="1" applyBorder="1"/>
    <xf numFmtId="0" fontId="2" fillId="0" borderId="1" xfId="0" applyFont="1" applyBorder="1"/>
    <xf numFmtId="169" fontId="22" fillId="0" borderId="3" xfId="4" applyNumberFormat="1" applyFont="1" applyBorder="1"/>
    <xf numFmtId="0" fontId="14" fillId="0" borderId="0" xfId="0" applyFont="1" applyBorder="1" applyAlignment="1">
      <alignment horizontal="right"/>
    </xf>
    <xf numFmtId="0" fontId="1" fillId="0" borderId="15" xfId="0" applyFont="1" applyBorder="1"/>
    <xf numFmtId="0" fontId="1" fillId="0" borderId="0" xfId="0" applyFont="1" applyBorder="1" applyAlignment="1">
      <alignment horizontal="right"/>
    </xf>
    <xf numFmtId="167" fontId="1" fillId="0" borderId="7" xfId="0" applyNumberFormat="1" applyFont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8" fontId="1" fillId="0" borderId="0" xfId="0" applyNumberFormat="1" applyFont="1"/>
    <xf numFmtId="0" fontId="14" fillId="0" borderId="0" xfId="0" applyFont="1" applyAlignment="1">
      <alignment horizontal="right"/>
    </xf>
    <xf numFmtId="168" fontId="4" fillId="0" borderId="8" xfId="0" applyNumberFormat="1" applyFont="1" applyBorder="1" applyAlignment="1">
      <alignment horizontal="center"/>
    </xf>
    <xf numFmtId="168" fontId="1" fillId="0" borderId="7" xfId="3" applyNumberFormat="1" applyFont="1" applyBorder="1"/>
    <xf numFmtId="168" fontId="1" fillId="0" borderId="3" xfId="3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2" fontId="23" fillId="0" borderId="10" xfId="0" applyNumberFormat="1" applyFont="1" applyBorder="1"/>
    <xf numFmtId="2" fontId="23" fillId="0" borderId="0" xfId="0" applyNumberFormat="1" applyFont="1" applyBorder="1"/>
    <xf numFmtId="0" fontId="14" fillId="0" borderId="0" xfId="0" applyFont="1"/>
    <xf numFmtId="0" fontId="4" fillId="0" borderId="0" xfId="0" applyFont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2" fontId="1" fillId="0" borderId="12" xfId="0" applyNumberFormat="1" applyFont="1" applyBorder="1"/>
    <xf numFmtId="0" fontId="4" fillId="0" borderId="0" xfId="0" applyFont="1"/>
    <xf numFmtId="168" fontId="24" fillId="0" borderId="6" xfId="3" applyNumberFormat="1" applyFont="1" applyBorder="1"/>
    <xf numFmtId="168" fontId="1" fillId="0" borderId="0" xfId="3" applyNumberFormat="1" applyFont="1"/>
    <xf numFmtId="168" fontId="24" fillId="0" borderId="0" xfId="3" applyNumberFormat="1" applyFont="1"/>
    <xf numFmtId="0" fontId="4" fillId="0" borderId="1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2" fontId="1" fillId="0" borderId="7" xfId="0" applyNumberFormat="1" applyFont="1" applyBorder="1"/>
    <xf numFmtId="0" fontId="1" fillId="0" borderId="7" xfId="0" applyFont="1" applyBorder="1"/>
    <xf numFmtId="1" fontId="1" fillId="0" borderId="7" xfId="0" applyNumberFormat="1" applyFont="1" applyBorder="1"/>
    <xf numFmtId="0" fontId="1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9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1" fontId="1" fillId="0" borderId="0" xfId="0" applyNumberFormat="1" applyFont="1"/>
    <xf numFmtId="1" fontId="1" fillId="0" borderId="9" xfId="0" applyNumberFormat="1" applyFont="1" applyBorder="1"/>
    <xf numFmtId="3" fontId="1" fillId="3" borderId="7" xfId="0" applyNumberFormat="1" applyFont="1" applyFill="1" applyBorder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2" fontId="1" fillId="0" borderId="0" xfId="0" applyNumberFormat="1" applyFont="1"/>
    <xf numFmtId="0" fontId="4" fillId="0" borderId="14" xfId="0" applyFont="1" applyBorder="1" applyAlignment="1">
      <alignment horizontal="right"/>
    </xf>
    <xf numFmtId="3" fontId="1" fillId="0" borderId="13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10" xfId="0" applyNumberFormat="1" applyFont="1" applyBorder="1"/>
    <xf numFmtId="0" fontId="4" fillId="0" borderId="19" xfId="0" applyFont="1" applyBorder="1" applyAlignment="1">
      <alignment horizontal="right"/>
    </xf>
    <xf numFmtId="0" fontId="1" fillId="0" borderId="19" xfId="0" applyFont="1" applyBorder="1"/>
    <xf numFmtId="0" fontId="1" fillId="0" borderId="21" xfId="0" applyFont="1" applyBorder="1"/>
    <xf numFmtId="2" fontId="1" fillId="0" borderId="22" xfId="0" applyNumberFormat="1" applyFont="1" applyBorder="1"/>
    <xf numFmtId="2" fontId="1" fillId="0" borderId="19" xfId="0" applyNumberFormat="1" applyFont="1" applyBorder="1"/>
    <xf numFmtId="2" fontId="1" fillId="0" borderId="23" xfId="0" applyNumberFormat="1" applyFont="1" applyBorder="1"/>
    <xf numFmtId="3" fontId="1" fillId="0" borderId="24" xfId="0" applyNumberFormat="1" applyFont="1" applyBorder="1"/>
    <xf numFmtId="3" fontId="1" fillId="0" borderId="19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3" fontId="1" fillId="0" borderId="11" xfId="0" applyNumberFormat="1" applyFont="1" applyBorder="1"/>
    <xf numFmtId="3" fontId="1" fillId="0" borderId="8" xfId="0" applyNumberFormat="1" applyFont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3" fontId="25" fillId="0" borderId="18" xfId="0" applyNumberFormat="1" applyFont="1" applyFill="1" applyBorder="1" applyAlignment="1">
      <alignment horizontal="center"/>
    </xf>
    <xf numFmtId="3" fontId="0" fillId="0" borderId="20" xfId="0" applyNumberFormat="1" applyFill="1" applyBorder="1" applyAlignment="1"/>
    <xf numFmtId="3" fontId="0" fillId="0" borderId="17" xfId="0" applyNumberFormat="1" applyFill="1" applyBorder="1" applyAlignment="1"/>
    <xf numFmtId="0" fontId="20" fillId="0" borderId="1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5">
    <cellStyle name="20% - Accent2" xfId="1" builtinId="34"/>
    <cellStyle name="Comma" xfId="2" builtinId="3"/>
    <cellStyle name="Currency" xfId="3" builtinId="4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Profit vs. Capacity</a:t>
            </a:r>
          </a:p>
        </c:rich>
      </c:tx>
      <c:layout>
        <c:manualLayout>
          <c:xMode val="edge"/>
          <c:yMode val="edge"/>
          <c:x val="0.41992880898792451"/>
          <c:y val="1.963361231222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04363312555832E-2"/>
          <c:y val="0.12057667103538675"/>
          <c:w val="0.88780053428317118"/>
          <c:h val="0.77195281782437852"/>
        </c:manualLayout>
      </c:layout>
      <c:scatterChart>
        <c:scatterStyle val="lineMarker"/>
        <c:varyColors val="0"/>
        <c:ser>
          <c:idx val="3"/>
          <c:order val="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Machining!$A$2:$A$18</c:f>
              <c:numCache>
                <c:formatCode>General</c:formatCode>
                <c:ptCount val="17"/>
                <c:pt idx="0">
                  <c:v>1200</c:v>
                </c:pt>
                <c:pt idx="1">
                  <c:v>1250</c:v>
                </c:pt>
                <c:pt idx="2">
                  <c:v>1300</c:v>
                </c:pt>
                <c:pt idx="3">
                  <c:v>1350</c:v>
                </c:pt>
                <c:pt idx="4">
                  <c:v>1400</c:v>
                </c:pt>
                <c:pt idx="5">
                  <c:v>1450</c:v>
                </c:pt>
                <c:pt idx="6">
                  <c:v>1500</c:v>
                </c:pt>
                <c:pt idx="7">
                  <c:v>1550</c:v>
                </c:pt>
                <c:pt idx="8">
                  <c:v>1600</c:v>
                </c:pt>
                <c:pt idx="9">
                  <c:v>1650</c:v>
                </c:pt>
                <c:pt idx="10">
                  <c:v>1700</c:v>
                </c:pt>
                <c:pt idx="11">
                  <c:v>1750</c:v>
                </c:pt>
                <c:pt idx="12">
                  <c:v>1800</c:v>
                </c:pt>
                <c:pt idx="13">
                  <c:v>1850</c:v>
                </c:pt>
                <c:pt idx="14">
                  <c:v>1900</c:v>
                </c:pt>
                <c:pt idx="15">
                  <c:v>1950</c:v>
                </c:pt>
                <c:pt idx="16">
                  <c:v>2000</c:v>
                </c:pt>
              </c:numCache>
            </c:numRef>
          </c:xVal>
          <c:yVal>
            <c:numRef>
              <c:f>Machining!$B$2:$B$18</c:f>
              <c:numCache>
                <c:formatCode>0</c:formatCode>
                <c:ptCount val="17"/>
                <c:pt idx="0">
                  <c:v>4200</c:v>
                </c:pt>
                <c:pt idx="1">
                  <c:v>4375</c:v>
                </c:pt>
                <c:pt idx="2">
                  <c:v>4550</c:v>
                </c:pt>
                <c:pt idx="3">
                  <c:v>4700</c:v>
                </c:pt>
                <c:pt idx="4">
                  <c:v>4800</c:v>
                </c:pt>
                <c:pt idx="5">
                  <c:v>4900</c:v>
                </c:pt>
                <c:pt idx="6">
                  <c:v>4961.9047619047615</c:v>
                </c:pt>
                <c:pt idx="7">
                  <c:v>5014.2857142857147</c:v>
                </c:pt>
                <c:pt idx="8">
                  <c:v>5066.6666666666661</c:v>
                </c:pt>
                <c:pt idx="9">
                  <c:v>5119.0476190476193</c:v>
                </c:pt>
                <c:pt idx="10">
                  <c:v>5171.4285714285706</c:v>
                </c:pt>
                <c:pt idx="11">
                  <c:v>5223.8095238095229</c:v>
                </c:pt>
                <c:pt idx="12">
                  <c:v>5276.1904761904761</c:v>
                </c:pt>
                <c:pt idx="13">
                  <c:v>5318.0952380952385</c:v>
                </c:pt>
                <c:pt idx="14">
                  <c:v>5318.0952380952385</c:v>
                </c:pt>
                <c:pt idx="15">
                  <c:v>5318.0952380952385</c:v>
                </c:pt>
                <c:pt idx="16">
                  <c:v>5318.0952380952385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598208"/>
        <c:axId val="387912448"/>
      </c:scatterChart>
      <c:valAx>
        <c:axId val="387598208"/>
        <c:scaling>
          <c:orientation val="minMax"/>
          <c:max val="2100"/>
          <c:min val="11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Machining Hours</a:t>
                </a:r>
              </a:p>
            </c:rich>
          </c:tx>
          <c:layout>
            <c:manualLayout>
              <c:xMode val="edge"/>
              <c:yMode val="edge"/>
              <c:x val="0.46619209887277008"/>
              <c:y val="0.94502619512010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912448"/>
        <c:crosses val="autoZero"/>
        <c:crossBetween val="midCat"/>
      </c:valAx>
      <c:valAx>
        <c:axId val="387912448"/>
        <c:scaling>
          <c:orientation val="minMax"/>
          <c:max val="55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Optimal Profit</a:t>
                </a:r>
              </a:p>
            </c:rich>
          </c:tx>
          <c:layout>
            <c:manualLayout>
              <c:xMode val="edge"/>
              <c:yMode val="edge"/>
              <c:x val="1.0676080895052861E-2"/>
              <c:y val="0.431937062913007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598208"/>
        <c:crosses val="autoZero"/>
        <c:crossBetween val="midCat"/>
        <c:majorUnit val="25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75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7</xdr:row>
      <xdr:rowOff>137160</xdr:rowOff>
    </xdr:from>
    <xdr:to>
      <xdr:col>1</xdr:col>
      <xdr:colOff>144780</xdr:colOff>
      <xdr:row>9</xdr:row>
      <xdr:rowOff>129540</xdr:rowOff>
    </xdr:to>
    <xdr:sp macro="" textlink="">
      <xdr:nvSpPr>
        <xdr:cNvPr id="2" name="Oval 1"/>
        <xdr:cNvSpPr/>
      </xdr:nvSpPr>
      <xdr:spPr>
        <a:xfrm>
          <a:off x="411480" y="144018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0</a:t>
          </a:r>
        </a:p>
      </xdr:txBody>
    </xdr:sp>
    <xdr:clientData/>
  </xdr:twoCellAnchor>
  <xdr:twoCellAnchor>
    <xdr:from>
      <xdr:col>2</xdr:col>
      <xdr:colOff>7620</xdr:colOff>
      <xdr:row>7</xdr:row>
      <xdr:rowOff>137160</xdr:rowOff>
    </xdr:from>
    <xdr:to>
      <xdr:col>2</xdr:col>
      <xdr:colOff>289560</xdr:colOff>
      <xdr:row>9</xdr:row>
      <xdr:rowOff>129540</xdr:rowOff>
    </xdr:to>
    <xdr:sp macro="" textlink="">
      <xdr:nvSpPr>
        <xdr:cNvPr id="3" name="Oval 2"/>
        <xdr:cNvSpPr/>
      </xdr:nvSpPr>
      <xdr:spPr>
        <a:xfrm>
          <a:off x="1104900" y="144018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1</a:t>
          </a:r>
        </a:p>
      </xdr:txBody>
    </xdr:sp>
    <xdr:clientData/>
  </xdr:twoCellAnchor>
  <xdr:twoCellAnchor>
    <xdr:from>
      <xdr:col>3</xdr:col>
      <xdr:colOff>137160</xdr:colOff>
      <xdr:row>7</xdr:row>
      <xdr:rowOff>137160</xdr:rowOff>
    </xdr:from>
    <xdr:to>
      <xdr:col>3</xdr:col>
      <xdr:colOff>419100</xdr:colOff>
      <xdr:row>9</xdr:row>
      <xdr:rowOff>129540</xdr:rowOff>
    </xdr:to>
    <xdr:sp macro="" textlink="">
      <xdr:nvSpPr>
        <xdr:cNvPr id="4" name="Oval 3"/>
        <xdr:cNvSpPr/>
      </xdr:nvSpPr>
      <xdr:spPr>
        <a:xfrm>
          <a:off x="1783080" y="144018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2</a:t>
          </a:r>
        </a:p>
      </xdr:txBody>
    </xdr:sp>
    <xdr:clientData/>
  </xdr:twoCellAnchor>
  <xdr:twoCellAnchor>
    <xdr:from>
      <xdr:col>4</xdr:col>
      <xdr:colOff>266700</xdr:colOff>
      <xdr:row>8</xdr:row>
      <xdr:rowOff>0</xdr:rowOff>
    </xdr:from>
    <xdr:to>
      <xdr:col>5</xdr:col>
      <xdr:colOff>0</xdr:colOff>
      <xdr:row>9</xdr:row>
      <xdr:rowOff>137160</xdr:rowOff>
    </xdr:to>
    <xdr:sp macro="" textlink="">
      <xdr:nvSpPr>
        <xdr:cNvPr id="5" name="Oval 4"/>
        <xdr:cNvSpPr/>
      </xdr:nvSpPr>
      <xdr:spPr>
        <a:xfrm>
          <a:off x="2461260" y="144780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3</a:t>
          </a:r>
        </a:p>
      </xdr:txBody>
    </xdr:sp>
    <xdr:clientData/>
  </xdr:twoCellAnchor>
  <xdr:twoCellAnchor>
    <xdr:from>
      <xdr:col>5</xdr:col>
      <xdr:colOff>419100</xdr:colOff>
      <xdr:row>8</xdr:row>
      <xdr:rowOff>7620</xdr:rowOff>
    </xdr:from>
    <xdr:to>
      <xdr:col>6</xdr:col>
      <xdr:colOff>152400</xdr:colOff>
      <xdr:row>10</xdr:row>
      <xdr:rowOff>0</xdr:rowOff>
    </xdr:to>
    <xdr:sp macro="" textlink="">
      <xdr:nvSpPr>
        <xdr:cNvPr id="6" name="Oval 5"/>
        <xdr:cNvSpPr/>
      </xdr:nvSpPr>
      <xdr:spPr>
        <a:xfrm>
          <a:off x="3162300" y="145542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4</a:t>
          </a:r>
        </a:p>
      </xdr:txBody>
    </xdr:sp>
    <xdr:clientData/>
  </xdr:twoCellAnchor>
  <xdr:twoCellAnchor>
    <xdr:from>
      <xdr:col>6</xdr:col>
      <xdr:colOff>152400</xdr:colOff>
      <xdr:row>8</xdr:row>
      <xdr:rowOff>7620</xdr:rowOff>
    </xdr:from>
    <xdr:to>
      <xdr:col>7</xdr:col>
      <xdr:colOff>297180</xdr:colOff>
      <xdr:row>10</xdr:row>
      <xdr:rowOff>0</xdr:rowOff>
    </xdr:to>
    <xdr:grpSp>
      <xdr:nvGrpSpPr>
        <xdr:cNvPr id="7" name="Group 16"/>
        <xdr:cNvGrpSpPr>
          <a:grpSpLocks/>
        </xdr:cNvGrpSpPr>
      </xdr:nvGrpSpPr>
      <xdr:grpSpPr bwMode="auto">
        <a:xfrm>
          <a:off x="3238500" y="1226820"/>
          <a:ext cx="659130" cy="297180"/>
          <a:chOff x="548640" y="1440180"/>
          <a:chExt cx="693420" cy="281940"/>
        </a:xfrm>
      </xdr:grpSpPr>
      <xdr:sp macro="" textlink="">
        <xdr:nvSpPr>
          <xdr:cNvPr id="8" name="Oval 7"/>
          <xdr:cNvSpPr/>
        </xdr:nvSpPr>
        <xdr:spPr>
          <a:xfrm>
            <a:off x="960120" y="1440180"/>
            <a:ext cx="281940" cy="281940"/>
          </a:xfrm>
          <a:prstGeom prst="ellipse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>
            <a:noAutofit/>
          </a:bodyPr>
          <a:lstStyle/>
          <a:p>
            <a:pPr algn="ctr"/>
            <a:r>
              <a:rPr lang="en-US" sz="800"/>
              <a:t>5</a:t>
            </a:r>
          </a:p>
        </xdr:txBody>
      </xdr:sp>
      <xdr:cxnSp macro="">
        <xdr:nvCxnSpPr>
          <xdr:cNvPr id="9" name="Straight Connector 8"/>
          <xdr:cNvCxnSpPr/>
        </xdr:nvCxnSpPr>
        <xdr:spPr>
          <a:xfrm>
            <a:off x="548640" y="1584960"/>
            <a:ext cx="419100" cy="7620"/>
          </a:xfrm>
          <a:prstGeom prst="line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167640</xdr:colOff>
      <xdr:row>8</xdr:row>
      <xdr:rowOff>7620</xdr:rowOff>
    </xdr:from>
    <xdr:to>
      <xdr:col>8</xdr:col>
      <xdr:colOff>449580</xdr:colOff>
      <xdr:row>10</xdr:row>
      <xdr:rowOff>0</xdr:rowOff>
    </xdr:to>
    <xdr:sp macro="" textlink="">
      <xdr:nvSpPr>
        <xdr:cNvPr id="10" name="Oval 9"/>
        <xdr:cNvSpPr/>
      </xdr:nvSpPr>
      <xdr:spPr>
        <a:xfrm>
          <a:off x="4556760" y="1455420"/>
          <a:ext cx="281940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6</a:t>
          </a:r>
        </a:p>
      </xdr:txBody>
    </xdr:sp>
    <xdr:clientData/>
  </xdr:twoCellAnchor>
  <xdr:twoCellAnchor>
    <xdr:from>
      <xdr:col>9</xdr:col>
      <xdr:colOff>268626</xdr:colOff>
      <xdr:row>8</xdr:row>
      <xdr:rowOff>7620</xdr:rowOff>
    </xdr:from>
    <xdr:to>
      <xdr:col>10</xdr:col>
      <xdr:colOff>38100</xdr:colOff>
      <xdr:row>10</xdr:row>
      <xdr:rowOff>0</xdr:rowOff>
    </xdr:to>
    <xdr:sp macro="" textlink="">
      <xdr:nvSpPr>
        <xdr:cNvPr id="11" name="Oval 10"/>
        <xdr:cNvSpPr/>
      </xdr:nvSpPr>
      <xdr:spPr>
        <a:xfrm>
          <a:off x="5206386" y="1455420"/>
          <a:ext cx="257154" cy="28194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noAutofit/>
        </a:bodyPr>
        <a:lstStyle/>
        <a:p>
          <a:pPr algn="ctr"/>
          <a:r>
            <a:rPr lang="en-US" sz="800"/>
            <a:t>7</a:t>
          </a:r>
        </a:p>
      </xdr:txBody>
    </xdr:sp>
    <xdr:clientData/>
  </xdr:twoCellAnchor>
  <xdr:twoCellAnchor>
    <xdr:from>
      <xdr:col>1</xdr:col>
      <xdr:colOff>3810</xdr:colOff>
      <xdr:row>4</xdr:row>
      <xdr:rowOff>22860</xdr:rowOff>
    </xdr:from>
    <xdr:to>
      <xdr:col>1</xdr:col>
      <xdr:colOff>15240</xdr:colOff>
      <xdr:row>7</xdr:row>
      <xdr:rowOff>137160</xdr:rowOff>
    </xdr:to>
    <xdr:cxnSp macro="">
      <xdr:nvCxnSpPr>
        <xdr:cNvPr id="12" name="Straight Arrow Connector 11"/>
        <xdr:cNvCxnSpPr>
          <a:endCxn id="2" idx="0"/>
        </xdr:cNvCxnSpPr>
      </xdr:nvCxnSpPr>
      <xdr:spPr>
        <a:xfrm rot="5400000">
          <a:off x="283845" y="1160145"/>
          <a:ext cx="548640" cy="1143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4</xdr:row>
      <xdr:rowOff>7620</xdr:rowOff>
    </xdr:from>
    <xdr:to>
      <xdr:col>6</xdr:col>
      <xdr:colOff>11430</xdr:colOff>
      <xdr:row>8</xdr:row>
      <xdr:rowOff>7620</xdr:rowOff>
    </xdr:to>
    <xdr:cxnSp macro="">
      <xdr:nvCxnSpPr>
        <xdr:cNvPr id="13" name="Straight Arrow Connector 12"/>
        <xdr:cNvCxnSpPr>
          <a:stCxn id="6" idx="0"/>
        </xdr:cNvCxnSpPr>
      </xdr:nvCxnSpPr>
      <xdr:spPr>
        <a:xfrm rot="16200000" flipV="1">
          <a:off x="3011805" y="1163955"/>
          <a:ext cx="579120" cy="381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4</xdr:row>
      <xdr:rowOff>0</xdr:rowOff>
    </xdr:from>
    <xdr:to>
      <xdr:col>7</xdr:col>
      <xdr:colOff>156210</xdr:colOff>
      <xdr:row>8</xdr:row>
      <xdr:rowOff>0</xdr:rowOff>
    </xdr:to>
    <xdr:cxnSp macro="">
      <xdr:nvCxnSpPr>
        <xdr:cNvPr id="14" name="Straight Arrow Connector 13"/>
        <xdr:cNvCxnSpPr/>
      </xdr:nvCxnSpPr>
      <xdr:spPr>
        <a:xfrm rot="16200000" flipV="1">
          <a:off x="3705225" y="1156335"/>
          <a:ext cx="579120" cy="381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4</xdr:row>
      <xdr:rowOff>22860</xdr:rowOff>
    </xdr:from>
    <xdr:to>
      <xdr:col>8</xdr:col>
      <xdr:colOff>300990</xdr:colOff>
      <xdr:row>8</xdr:row>
      <xdr:rowOff>22860</xdr:rowOff>
    </xdr:to>
    <xdr:cxnSp macro="">
      <xdr:nvCxnSpPr>
        <xdr:cNvPr id="15" name="Straight Arrow Connector 14"/>
        <xdr:cNvCxnSpPr/>
      </xdr:nvCxnSpPr>
      <xdr:spPr>
        <a:xfrm rot="16200000" flipV="1">
          <a:off x="4398645" y="1179195"/>
          <a:ext cx="579120" cy="381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411480</xdr:colOff>
      <xdr:row>4</xdr:row>
      <xdr:rowOff>7620</xdr:rowOff>
    </xdr:from>
    <xdr:to>
      <xdr:col>9</xdr:col>
      <xdr:colOff>415290</xdr:colOff>
      <xdr:row>8</xdr:row>
      <xdr:rowOff>7620</xdr:rowOff>
    </xdr:to>
    <xdr:cxnSp macro="">
      <xdr:nvCxnSpPr>
        <xdr:cNvPr id="16" name="Straight Arrow Connector 15"/>
        <xdr:cNvCxnSpPr/>
      </xdr:nvCxnSpPr>
      <xdr:spPr>
        <a:xfrm rot="16200000" flipV="1">
          <a:off x="5061585" y="1163955"/>
          <a:ext cx="579120" cy="381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274320</xdr:colOff>
      <xdr:row>12</xdr:row>
      <xdr:rowOff>0</xdr:rowOff>
    </xdr:from>
    <xdr:to>
      <xdr:col>2</xdr:col>
      <xdr:colOff>396240</xdr:colOff>
      <xdr:row>12</xdr:row>
      <xdr:rowOff>1588</xdr:rowOff>
    </xdr:to>
    <xdr:cxnSp macro="">
      <xdr:nvCxnSpPr>
        <xdr:cNvPr id="17" name="Straight Arrow Connector 16"/>
        <xdr:cNvCxnSpPr/>
      </xdr:nvCxnSpPr>
      <xdr:spPr>
        <a:xfrm>
          <a:off x="822960" y="2026920"/>
          <a:ext cx="670560" cy="1588"/>
        </a:xfrm>
        <a:prstGeom prst="straightConnector1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541020</xdr:colOff>
      <xdr:row>11</xdr:row>
      <xdr:rowOff>137160</xdr:rowOff>
    </xdr:from>
    <xdr:to>
      <xdr:col>5</xdr:col>
      <xdr:colOff>114300</xdr:colOff>
      <xdr:row>11</xdr:row>
      <xdr:rowOff>138748</xdr:rowOff>
    </xdr:to>
    <xdr:cxnSp macro="">
      <xdr:nvCxnSpPr>
        <xdr:cNvPr id="18" name="Straight Arrow Connector 17"/>
        <xdr:cNvCxnSpPr/>
      </xdr:nvCxnSpPr>
      <xdr:spPr>
        <a:xfrm>
          <a:off x="2186940" y="2019300"/>
          <a:ext cx="670560" cy="1588"/>
        </a:xfrm>
        <a:prstGeom prst="straightConnector1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12</xdr:row>
      <xdr:rowOff>7620</xdr:rowOff>
    </xdr:from>
    <xdr:to>
      <xdr:col>7</xdr:col>
      <xdr:colOff>388620</xdr:colOff>
      <xdr:row>12</xdr:row>
      <xdr:rowOff>9208</xdr:rowOff>
    </xdr:to>
    <xdr:cxnSp macro="">
      <xdr:nvCxnSpPr>
        <xdr:cNvPr id="19" name="Straight Arrow Connector 18"/>
        <xdr:cNvCxnSpPr/>
      </xdr:nvCxnSpPr>
      <xdr:spPr>
        <a:xfrm>
          <a:off x="3558540" y="2034540"/>
          <a:ext cx="670560" cy="1588"/>
        </a:xfrm>
        <a:prstGeom prst="straightConnector1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</xdr:colOff>
      <xdr:row>15</xdr:row>
      <xdr:rowOff>137160</xdr:rowOff>
    </xdr:from>
    <xdr:to>
      <xdr:col>8</xdr:col>
      <xdr:colOff>548640</xdr:colOff>
      <xdr:row>15</xdr:row>
      <xdr:rowOff>144780</xdr:rowOff>
    </xdr:to>
    <xdr:cxnSp macro="">
      <xdr:nvCxnSpPr>
        <xdr:cNvPr id="20" name="Straight Connector 19"/>
        <xdr:cNvCxnSpPr/>
      </xdr:nvCxnSpPr>
      <xdr:spPr>
        <a:xfrm>
          <a:off x="899160" y="2727960"/>
          <a:ext cx="45262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103491</xdr:colOff>
      <xdr:row>9</xdr:row>
      <xdr:rowOff>88250</xdr:rowOff>
    </xdr:from>
    <xdr:to>
      <xdr:col>1</xdr:col>
      <xdr:colOff>274320</xdr:colOff>
      <xdr:row>11</xdr:row>
      <xdr:rowOff>144779</xdr:rowOff>
    </xdr:to>
    <xdr:cxnSp macro="">
      <xdr:nvCxnSpPr>
        <xdr:cNvPr id="21" name="Straight Connector 20"/>
        <xdr:cNvCxnSpPr>
          <a:stCxn id="2" idx="5"/>
        </xdr:cNvCxnSpPr>
      </xdr:nvCxnSpPr>
      <xdr:spPr>
        <a:xfrm rot="16200000" flipH="1">
          <a:off x="564501" y="1768460"/>
          <a:ext cx="346089" cy="1708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</xdr:colOff>
      <xdr:row>9</xdr:row>
      <xdr:rowOff>129540</xdr:rowOff>
    </xdr:from>
    <xdr:to>
      <xdr:col>1</xdr:col>
      <xdr:colOff>281940</xdr:colOff>
      <xdr:row>15</xdr:row>
      <xdr:rowOff>137160</xdr:rowOff>
    </xdr:to>
    <xdr:cxnSp macro="">
      <xdr:nvCxnSpPr>
        <xdr:cNvPr id="22" name="Straight Connector 21"/>
        <xdr:cNvCxnSpPr>
          <a:stCxn id="2" idx="4"/>
        </xdr:cNvCxnSpPr>
      </xdr:nvCxnSpPr>
      <xdr:spPr>
        <a:xfrm rot="16200000" flipH="1">
          <a:off x="253365" y="2021205"/>
          <a:ext cx="876300" cy="2781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9</xdr:row>
      <xdr:rowOff>88252</xdr:rowOff>
    </xdr:from>
    <xdr:to>
      <xdr:col>3</xdr:col>
      <xdr:colOff>178449</xdr:colOff>
      <xdr:row>12</xdr:row>
      <xdr:rowOff>1</xdr:rowOff>
    </xdr:to>
    <xdr:cxnSp macro="">
      <xdr:nvCxnSpPr>
        <xdr:cNvPr id="23" name="Straight Arrow Connector 22"/>
        <xdr:cNvCxnSpPr>
          <a:endCxn id="4" idx="3"/>
        </xdr:cNvCxnSpPr>
      </xdr:nvCxnSpPr>
      <xdr:spPr>
        <a:xfrm rot="5400000" flipH="1" flipV="1">
          <a:off x="1478280" y="1680832"/>
          <a:ext cx="346089" cy="346089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370191</xdr:colOff>
      <xdr:row>9</xdr:row>
      <xdr:rowOff>73010</xdr:rowOff>
    </xdr:from>
    <xdr:to>
      <xdr:col>4</xdr:col>
      <xdr:colOff>0</xdr:colOff>
      <xdr:row>11</xdr:row>
      <xdr:rowOff>129539</xdr:rowOff>
    </xdr:to>
    <xdr:cxnSp macro="">
      <xdr:nvCxnSpPr>
        <xdr:cNvPr id="24" name="Straight Connector 23"/>
        <xdr:cNvCxnSpPr/>
      </xdr:nvCxnSpPr>
      <xdr:spPr>
        <a:xfrm rot="16200000" flipH="1">
          <a:off x="1871331" y="1543670"/>
          <a:ext cx="361329" cy="1632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9</xdr:row>
      <xdr:rowOff>80632</xdr:rowOff>
    </xdr:from>
    <xdr:to>
      <xdr:col>5</xdr:col>
      <xdr:colOff>460389</xdr:colOff>
      <xdr:row>11</xdr:row>
      <xdr:rowOff>137161</xdr:rowOff>
    </xdr:to>
    <xdr:cxnSp macro="">
      <xdr:nvCxnSpPr>
        <xdr:cNvPr id="25" name="Straight Arrow Connector 24"/>
        <xdr:cNvCxnSpPr/>
      </xdr:nvCxnSpPr>
      <xdr:spPr>
        <a:xfrm rot="5400000" flipH="1" flipV="1">
          <a:off x="2857500" y="1673212"/>
          <a:ext cx="346089" cy="346089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396240</xdr:colOff>
      <xdr:row>9</xdr:row>
      <xdr:rowOff>103491</xdr:rowOff>
    </xdr:from>
    <xdr:to>
      <xdr:col>8</xdr:col>
      <xdr:colOff>208929</xdr:colOff>
      <xdr:row>12</xdr:row>
      <xdr:rowOff>7622</xdr:rowOff>
    </xdr:to>
    <xdr:cxnSp macro="">
      <xdr:nvCxnSpPr>
        <xdr:cNvPr id="26" name="Straight Arrow Connector 25"/>
        <xdr:cNvCxnSpPr>
          <a:endCxn id="10" idx="3"/>
        </xdr:cNvCxnSpPr>
      </xdr:nvCxnSpPr>
      <xdr:spPr>
        <a:xfrm flipV="1">
          <a:off x="4236720" y="1696071"/>
          <a:ext cx="361329" cy="33847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111110</xdr:colOff>
      <xdr:row>9</xdr:row>
      <xdr:rowOff>103491</xdr:rowOff>
    </xdr:from>
    <xdr:to>
      <xdr:col>6</xdr:col>
      <xdr:colOff>259079</xdr:colOff>
      <xdr:row>11</xdr:row>
      <xdr:rowOff>144779</xdr:rowOff>
    </xdr:to>
    <xdr:cxnSp macro="">
      <xdr:nvCxnSpPr>
        <xdr:cNvPr id="27" name="Straight Connector 26"/>
        <xdr:cNvCxnSpPr>
          <a:stCxn id="6" idx="5"/>
        </xdr:cNvCxnSpPr>
      </xdr:nvCxnSpPr>
      <xdr:spPr>
        <a:xfrm rot="16200000" flipH="1">
          <a:off x="3311511" y="1787510"/>
          <a:ext cx="330848" cy="1479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541022</xdr:colOff>
      <xdr:row>10</xdr:row>
      <xdr:rowOff>0</xdr:rowOff>
    </xdr:from>
    <xdr:to>
      <xdr:col>9</xdr:col>
      <xdr:colOff>397204</xdr:colOff>
      <xdr:row>15</xdr:row>
      <xdr:rowOff>137161</xdr:rowOff>
    </xdr:to>
    <xdr:cxnSp macro="">
      <xdr:nvCxnSpPr>
        <xdr:cNvPr id="28" name="Straight Arrow Connector 27"/>
        <xdr:cNvCxnSpPr>
          <a:endCxn id="11" idx="4"/>
        </xdr:cNvCxnSpPr>
      </xdr:nvCxnSpPr>
      <xdr:spPr>
        <a:xfrm rot="5400000" flipH="1" flipV="1">
          <a:off x="4702022" y="1965480"/>
          <a:ext cx="861061" cy="4048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tabSelected="1" workbookViewId="0">
      <selection activeCell="C18" sqref="C18"/>
    </sheetView>
  </sheetViews>
  <sheetFormatPr defaultColWidth="10.7109375" defaultRowHeight="15"/>
  <cols>
    <col min="1" max="1" width="8.85546875" style="32" customWidth="1"/>
    <col min="2" max="2" width="10.7109375" style="32" customWidth="1"/>
    <col min="3" max="6" width="8.7109375" style="32" customWidth="1"/>
    <col min="7" max="7" width="9.7109375" style="32" customWidth="1"/>
    <col min="8" max="8" width="4.7109375" style="32" customWidth="1"/>
    <col min="9" max="10" width="9.140625" style="32" customWidth="1"/>
    <col min="11" max="13" width="7.7109375" style="32" customWidth="1"/>
    <col min="14" max="16384" width="10.7109375" style="32"/>
  </cols>
  <sheetData>
    <row r="1" spans="1:9">
      <c r="A1" s="31" t="s">
        <v>18</v>
      </c>
    </row>
    <row r="3" spans="1:9">
      <c r="A3" s="31" t="s">
        <v>19</v>
      </c>
      <c r="I3" s="34" t="s">
        <v>38</v>
      </c>
    </row>
    <row r="4" spans="1:9">
      <c r="A4" s="31"/>
      <c r="C4" s="33" t="s">
        <v>20</v>
      </c>
      <c r="D4" s="33" t="s">
        <v>21</v>
      </c>
      <c r="E4" s="33" t="s">
        <v>22</v>
      </c>
      <c r="F4" s="33" t="s">
        <v>23</v>
      </c>
      <c r="G4" s="34" t="s">
        <v>24</v>
      </c>
    </row>
    <row r="5" spans="1:9">
      <c r="A5" s="31"/>
      <c r="B5" s="33" t="s">
        <v>25</v>
      </c>
      <c r="C5" s="35">
        <v>0.6</v>
      </c>
      <c r="D5" s="36">
        <v>0.56000000000000005</v>
      </c>
      <c r="E5" s="36">
        <v>0.22</v>
      </c>
      <c r="F5" s="37">
        <v>0.4</v>
      </c>
      <c r="G5" s="38">
        <v>10000</v>
      </c>
    </row>
    <row r="6" spans="1:9">
      <c r="A6" s="31"/>
      <c r="B6" s="33" t="s">
        <v>26</v>
      </c>
      <c r="C6" s="39">
        <v>0.36</v>
      </c>
      <c r="D6" s="40">
        <v>0.3</v>
      </c>
      <c r="E6" s="40">
        <v>0.28000000000000003</v>
      </c>
      <c r="F6" s="41">
        <v>0.57999999999999996</v>
      </c>
      <c r="G6" s="38">
        <v>15000</v>
      </c>
      <c r="I6" s="57">
        <f ca="1">_xll.PsiOptParam(0.25,0.4)</f>
        <v>0.25</v>
      </c>
    </row>
    <row r="7" spans="1:9">
      <c r="A7" s="31"/>
      <c r="B7" s="33" t="s">
        <v>27</v>
      </c>
      <c r="C7" s="42">
        <v>0.65</v>
      </c>
      <c r="D7" s="43">
        <v>0.68</v>
      </c>
      <c r="E7" s="43">
        <v>0.55000001192092896</v>
      </c>
      <c r="F7" s="44">
        <v>0.42</v>
      </c>
      <c r="G7" s="38">
        <v>15000</v>
      </c>
    </row>
    <row r="8" spans="1:9">
      <c r="A8" s="31"/>
      <c r="B8" s="34" t="s">
        <v>28</v>
      </c>
      <c r="C8" s="45">
        <v>8000</v>
      </c>
      <c r="D8" s="45">
        <v>10000</v>
      </c>
      <c r="E8" s="45">
        <v>12000</v>
      </c>
      <c r="F8" s="45">
        <v>9000</v>
      </c>
    </row>
    <row r="9" spans="1:9">
      <c r="A9" s="31"/>
    </row>
    <row r="10" spans="1:9">
      <c r="A10" s="31" t="s">
        <v>29</v>
      </c>
    </row>
    <row r="11" spans="1:9">
      <c r="A11" s="31"/>
      <c r="C11" s="33" t="s">
        <v>20</v>
      </c>
      <c r="D11" s="33" t="s">
        <v>21</v>
      </c>
      <c r="E11" s="33" t="s">
        <v>22</v>
      </c>
      <c r="F11" s="33" t="s">
        <v>23</v>
      </c>
      <c r="G11" s="34" t="s">
        <v>30</v>
      </c>
    </row>
    <row r="12" spans="1:9">
      <c r="A12" s="31"/>
      <c r="B12" s="33" t="s">
        <v>25</v>
      </c>
      <c r="C12" s="46">
        <v>0</v>
      </c>
      <c r="D12" s="47">
        <v>0</v>
      </c>
      <c r="E12" s="47">
        <v>10000</v>
      </c>
      <c r="F12" s="48">
        <v>0</v>
      </c>
      <c r="G12" s="38">
        <f>SUM(C12:F12)</f>
        <v>10000</v>
      </c>
    </row>
    <row r="13" spans="1:9">
      <c r="A13" s="31"/>
      <c r="B13" s="33" t="s">
        <v>26</v>
      </c>
      <c r="C13" s="49">
        <v>5000</v>
      </c>
      <c r="D13" s="50">
        <v>10000</v>
      </c>
      <c r="E13" s="50">
        <v>0</v>
      </c>
      <c r="F13" s="51">
        <v>0</v>
      </c>
      <c r="G13" s="38">
        <f>SUM(C13:F13)</f>
        <v>15000</v>
      </c>
    </row>
    <row r="14" spans="1:9">
      <c r="A14" s="31"/>
      <c r="B14" s="33" t="s">
        <v>27</v>
      </c>
      <c r="C14" s="52">
        <v>3000</v>
      </c>
      <c r="D14" s="53">
        <v>0</v>
      </c>
      <c r="E14" s="53">
        <v>2000</v>
      </c>
      <c r="F14" s="54">
        <v>9000</v>
      </c>
      <c r="G14" s="55">
        <f>SUM(C14:F14)</f>
        <v>14000</v>
      </c>
    </row>
    <row r="15" spans="1:9">
      <c r="A15" s="31"/>
      <c r="B15" s="34" t="s">
        <v>31</v>
      </c>
      <c r="C15" s="38">
        <f>SUM(C12:C14)</f>
        <v>8000</v>
      </c>
      <c r="D15" s="38">
        <f>SUM(D12:D14)</f>
        <v>10000</v>
      </c>
      <c r="E15" s="38">
        <f>SUM(E12:E14)</f>
        <v>12000</v>
      </c>
      <c r="F15" s="38">
        <f>SUM(F12:F14)</f>
        <v>9000</v>
      </c>
      <c r="G15" s="38">
        <f>SUM(G12:G14)</f>
        <v>39000</v>
      </c>
    </row>
    <row r="16" spans="1:9">
      <c r="A16" s="31"/>
    </row>
    <row r="17" spans="1:3">
      <c r="A17" s="31" t="s">
        <v>17</v>
      </c>
    </row>
    <row r="18" spans="1:3">
      <c r="A18" s="31"/>
      <c r="B18" s="32" t="s">
        <v>32</v>
      </c>
      <c r="C18" s="56">
        <f>SUMPRODUCT(C5:F7,C12:F14)</f>
        <v>13830.000023841858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8"/>
  <sheetViews>
    <sheetView topLeftCell="A5" workbookViewId="0">
      <selection activeCell="C18" sqref="C18"/>
    </sheetView>
  </sheetViews>
  <sheetFormatPr defaultColWidth="10.7109375" defaultRowHeight="15"/>
  <cols>
    <col min="1" max="1" width="8.85546875" style="32" customWidth="1"/>
    <col min="2" max="2" width="10.7109375" style="32" customWidth="1"/>
    <col min="3" max="6" width="8.7109375" style="32" customWidth="1"/>
    <col min="7" max="7" width="9.7109375" style="32" customWidth="1"/>
    <col min="8" max="8" width="10.7109375" style="32" customWidth="1"/>
    <col min="9" max="9" width="9.140625" style="32" customWidth="1"/>
    <col min="10" max="12" width="7.7109375" style="32" customWidth="1"/>
    <col min="13" max="16384" width="10.7109375" style="32"/>
  </cols>
  <sheetData>
    <row r="1" spans="1:7">
      <c r="A1" s="31" t="s">
        <v>18</v>
      </c>
    </row>
    <row r="3" spans="1:7">
      <c r="A3" s="31" t="s">
        <v>19</v>
      </c>
    </row>
    <row r="4" spans="1:7">
      <c r="A4" s="31"/>
      <c r="C4" s="33" t="s">
        <v>20</v>
      </c>
      <c r="D4" s="33" t="s">
        <v>21</v>
      </c>
      <c r="E4" s="33" t="s">
        <v>22</v>
      </c>
      <c r="F4" s="33" t="s">
        <v>23</v>
      </c>
      <c r="G4" s="34" t="s">
        <v>24</v>
      </c>
    </row>
    <row r="5" spans="1:7">
      <c r="A5" s="31"/>
      <c r="B5" s="33" t="s">
        <v>25</v>
      </c>
      <c r="C5" s="35">
        <v>0.6</v>
      </c>
      <c r="D5" s="36">
        <v>0.56000000000000005</v>
      </c>
      <c r="E5" s="36">
        <v>0.22</v>
      </c>
      <c r="F5" s="37">
        <v>0.4</v>
      </c>
      <c r="G5" s="38">
        <v>10000</v>
      </c>
    </row>
    <row r="6" spans="1:7">
      <c r="A6" s="31"/>
      <c r="B6" s="33" t="s">
        <v>26</v>
      </c>
      <c r="C6" s="39">
        <v>0.38</v>
      </c>
      <c r="D6" s="40">
        <v>0.3</v>
      </c>
      <c r="E6" s="40">
        <v>0.28000000000000003</v>
      </c>
      <c r="F6" s="41">
        <v>0.57999999999999996</v>
      </c>
      <c r="G6" s="38">
        <v>15000</v>
      </c>
    </row>
    <row r="7" spans="1:7">
      <c r="A7" s="31"/>
      <c r="B7" s="33" t="s">
        <v>27</v>
      </c>
      <c r="C7" s="42">
        <v>0.65</v>
      </c>
      <c r="D7" s="43">
        <v>0.68</v>
      </c>
      <c r="E7" s="43">
        <v>0.55000001192092896</v>
      </c>
      <c r="F7" s="44">
        <v>0.42</v>
      </c>
      <c r="G7" s="38">
        <v>15000</v>
      </c>
    </row>
    <row r="8" spans="1:7">
      <c r="A8" s="31"/>
      <c r="B8" s="34" t="s">
        <v>28</v>
      </c>
      <c r="C8" s="45">
        <v>8000</v>
      </c>
      <c r="D8" s="45">
        <v>10000</v>
      </c>
      <c r="E8" s="45">
        <v>12000</v>
      </c>
      <c r="F8" s="45">
        <v>9000</v>
      </c>
    </row>
    <row r="9" spans="1:7">
      <c r="A9" s="31"/>
    </row>
    <row r="10" spans="1:7">
      <c r="A10" s="31" t="s">
        <v>29</v>
      </c>
    </row>
    <row r="11" spans="1:7">
      <c r="A11" s="31"/>
      <c r="C11" s="33" t="s">
        <v>20</v>
      </c>
      <c r="D11" s="33" t="s">
        <v>21</v>
      </c>
      <c r="E11" s="33" t="s">
        <v>22</v>
      </c>
      <c r="F11" s="33" t="s">
        <v>23</v>
      </c>
      <c r="G11" s="34" t="s">
        <v>30</v>
      </c>
    </row>
    <row r="12" spans="1:7">
      <c r="A12" s="31"/>
      <c r="B12" s="33" t="s">
        <v>25</v>
      </c>
      <c r="C12" s="46">
        <v>0</v>
      </c>
      <c r="D12" s="47">
        <v>0</v>
      </c>
      <c r="E12" s="47">
        <v>10000</v>
      </c>
      <c r="F12" s="48">
        <v>0</v>
      </c>
      <c r="G12" s="38">
        <f>SUM(C12:F12)</f>
        <v>10000</v>
      </c>
    </row>
    <row r="13" spans="1:7">
      <c r="A13" s="31"/>
      <c r="B13" s="33" t="s">
        <v>26</v>
      </c>
      <c r="C13" s="49">
        <v>3000</v>
      </c>
      <c r="D13" s="50">
        <v>10000</v>
      </c>
      <c r="E13" s="50">
        <v>2000</v>
      </c>
      <c r="F13" s="51">
        <v>0</v>
      </c>
      <c r="G13" s="38">
        <f>SUM(C13:F13)</f>
        <v>15000</v>
      </c>
    </row>
    <row r="14" spans="1:7">
      <c r="A14" s="31"/>
      <c r="B14" s="33" t="s">
        <v>27</v>
      </c>
      <c r="C14" s="52">
        <v>5000</v>
      </c>
      <c r="D14" s="53">
        <v>0</v>
      </c>
      <c r="E14" s="53">
        <v>0</v>
      </c>
      <c r="F14" s="54">
        <v>9000</v>
      </c>
      <c r="G14" s="55">
        <f>SUM(C14:F14)</f>
        <v>14000</v>
      </c>
    </row>
    <row r="15" spans="1:7">
      <c r="A15" s="31"/>
      <c r="B15" s="34" t="s">
        <v>31</v>
      </c>
      <c r="C15" s="38">
        <f>SUM(C12:C14)</f>
        <v>8000</v>
      </c>
      <c r="D15" s="38">
        <f>SUM(D12:D14)</f>
        <v>10000</v>
      </c>
      <c r="E15" s="38">
        <f>SUM(E12:E14)</f>
        <v>12000</v>
      </c>
      <c r="F15" s="38">
        <f>SUM(F12:F14)</f>
        <v>9000</v>
      </c>
      <c r="G15" s="38">
        <f>SUM(G12:G14)</f>
        <v>39000</v>
      </c>
    </row>
    <row r="16" spans="1:7">
      <c r="A16" s="31"/>
    </row>
    <row r="17" spans="1:3">
      <c r="A17" s="31" t="s">
        <v>17</v>
      </c>
    </row>
    <row r="18" spans="1:3">
      <c r="A18" s="31"/>
      <c r="B18" s="32" t="s">
        <v>32</v>
      </c>
      <c r="C18" s="56">
        <f>SUMPRODUCT(C5:F7,C12:F14)</f>
        <v>13930</v>
      </c>
    </row>
  </sheetData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7"/>
  <sheetViews>
    <sheetView zoomScale="90" zoomScaleNormal="90" workbookViewId="0">
      <selection activeCell="R11" sqref="R11"/>
    </sheetView>
  </sheetViews>
  <sheetFormatPr defaultColWidth="10.7109375" defaultRowHeight="15"/>
  <cols>
    <col min="1" max="1" width="11" style="32" customWidth="1"/>
    <col min="2" max="2" width="9.7109375" style="32" bestFit="1" customWidth="1"/>
    <col min="3" max="8" width="5" style="32" bestFit="1" customWidth="1"/>
    <col min="9" max="9" width="5.28515625" style="32" bestFit="1" customWidth="1"/>
    <col min="10" max="17" width="5" style="32" bestFit="1" customWidth="1"/>
    <col min="18" max="18" width="9.7109375" style="32" bestFit="1" customWidth="1"/>
    <col min="19" max="19" width="3.28515625" style="32" bestFit="1" customWidth="1"/>
    <col min="20" max="20" width="7.28515625" style="32" bestFit="1" customWidth="1"/>
    <col min="21" max="16384" width="10.7109375" style="32"/>
  </cols>
  <sheetData>
    <row r="1" spans="1:20">
      <c r="A1" s="98" t="s">
        <v>132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>
      <c r="A2" s="98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>
      <c r="A3" s="99" t="s">
        <v>135</v>
      </c>
      <c r="B3" s="100" t="s">
        <v>136</v>
      </c>
      <c r="C3" s="101" t="s">
        <v>133</v>
      </c>
      <c r="D3" s="101" t="s">
        <v>134</v>
      </c>
      <c r="E3" s="101" t="s">
        <v>137</v>
      </c>
      <c r="F3" s="101" t="s">
        <v>138</v>
      </c>
      <c r="G3" s="101" t="s">
        <v>139</v>
      </c>
      <c r="H3" s="101" t="s">
        <v>140</v>
      </c>
      <c r="I3" s="101" t="s">
        <v>141</v>
      </c>
      <c r="J3" s="101" t="s">
        <v>142</v>
      </c>
      <c r="K3" s="101" t="s">
        <v>143</v>
      </c>
      <c r="L3" s="101" t="s">
        <v>144</v>
      </c>
      <c r="M3" s="101" t="s">
        <v>145</v>
      </c>
      <c r="N3" s="101" t="s">
        <v>146</v>
      </c>
      <c r="O3" s="101" t="s">
        <v>147</v>
      </c>
      <c r="P3" s="101" t="s">
        <v>148</v>
      </c>
      <c r="Q3" s="102" t="s">
        <v>149</v>
      </c>
      <c r="R3" s="103"/>
      <c r="S3" s="103"/>
      <c r="T3" s="103"/>
    </row>
    <row r="4" spans="1:20">
      <c r="A4" s="104"/>
      <c r="B4" s="105" t="s">
        <v>51</v>
      </c>
      <c r="C4" s="106">
        <v>2.15</v>
      </c>
      <c r="D4" s="107">
        <v>2.2000000000000002</v>
      </c>
      <c r="E4" s="107">
        <v>2.4</v>
      </c>
      <c r="F4" s="107">
        <v>4.8</v>
      </c>
      <c r="G4" s="107">
        <v>2.6</v>
      </c>
      <c r="H4" s="107">
        <v>2.2999999999999998</v>
      </c>
      <c r="I4" s="107">
        <v>2.35</v>
      </c>
      <c r="J4" s="107">
        <v>2.85</v>
      </c>
      <c r="K4" s="107">
        <v>2.25</v>
      </c>
      <c r="L4" s="107">
        <v>2.1</v>
      </c>
      <c r="M4" s="107">
        <v>2.8</v>
      </c>
      <c r="N4" s="107">
        <v>3</v>
      </c>
      <c r="O4" s="107">
        <v>2.6</v>
      </c>
      <c r="P4" s="107">
        <v>2.5</v>
      </c>
      <c r="Q4" s="108">
        <v>2.9</v>
      </c>
      <c r="R4" s="103"/>
      <c r="S4" s="103"/>
      <c r="T4" s="103"/>
    </row>
    <row r="5" spans="1:20">
      <c r="A5" s="104"/>
      <c r="B5" s="109" t="s">
        <v>81</v>
      </c>
      <c r="C5" s="110">
        <v>2.27</v>
      </c>
      <c r="D5" s="111">
        <v>2.48</v>
      </c>
      <c r="E5" s="111">
        <v>2.7</v>
      </c>
      <c r="F5" s="111">
        <v>5.2</v>
      </c>
      <c r="G5" s="111">
        <v>2.92</v>
      </c>
      <c r="H5" s="111">
        <v>2.48</v>
      </c>
      <c r="I5" s="111">
        <v>2.2000000000000002</v>
      </c>
      <c r="J5" s="111">
        <v>3.13</v>
      </c>
      <c r="K5" s="111">
        <v>2.48</v>
      </c>
      <c r="L5" s="111">
        <v>2.27</v>
      </c>
      <c r="M5" s="111">
        <v>3.13</v>
      </c>
      <c r="N5" s="111">
        <v>3.18</v>
      </c>
      <c r="O5" s="111">
        <v>2.92</v>
      </c>
      <c r="P5" s="111">
        <v>2.7</v>
      </c>
      <c r="Q5" s="112">
        <v>3.13</v>
      </c>
      <c r="R5" s="103"/>
      <c r="S5" s="103"/>
      <c r="T5" s="103"/>
    </row>
    <row r="6" spans="1:20">
      <c r="A6" s="104"/>
      <c r="B6" s="109" t="s">
        <v>150</v>
      </c>
      <c r="C6" s="113">
        <v>300</v>
      </c>
      <c r="D6" s="103">
        <v>400</v>
      </c>
      <c r="E6" s="103">
        <v>250</v>
      </c>
      <c r="F6" s="103">
        <v>0</v>
      </c>
      <c r="G6" s="103">
        <v>300</v>
      </c>
      <c r="H6" s="103">
        <v>200</v>
      </c>
      <c r="I6" s="103">
        <v>150</v>
      </c>
      <c r="J6" s="103">
        <v>100</v>
      </c>
      <c r="K6" s="103">
        <v>750</v>
      </c>
      <c r="L6" s="103">
        <v>400</v>
      </c>
      <c r="M6" s="103">
        <v>500</v>
      </c>
      <c r="N6" s="103">
        <v>100</v>
      </c>
      <c r="O6" s="103">
        <v>500</v>
      </c>
      <c r="P6" s="103">
        <v>100</v>
      </c>
      <c r="Q6" s="114">
        <v>400</v>
      </c>
      <c r="R6" s="103"/>
      <c r="S6" s="103"/>
      <c r="T6" s="103"/>
    </row>
    <row r="7" spans="1:20">
      <c r="A7" s="104"/>
      <c r="B7" s="115" t="s">
        <v>151</v>
      </c>
      <c r="C7" s="116">
        <v>1500</v>
      </c>
      <c r="D7" s="117">
        <v>2000</v>
      </c>
      <c r="E7" s="117">
        <v>900</v>
      </c>
      <c r="F7" s="117">
        <v>150</v>
      </c>
      <c r="G7" s="117">
        <v>1200</v>
      </c>
      <c r="H7" s="117">
        <v>800</v>
      </c>
      <c r="I7" s="117">
        <v>600</v>
      </c>
      <c r="J7" s="117">
        <v>300</v>
      </c>
      <c r="K7" s="117">
        <v>3500</v>
      </c>
      <c r="L7" s="117">
        <v>2000</v>
      </c>
      <c r="M7" s="117">
        <v>3300</v>
      </c>
      <c r="N7" s="117">
        <v>500</v>
      </c>
      <c r="O7" s="117">
        <v>3200</v>
      </c>
      <c r="P7" s="117">
        <v>500</v>
      </c>
      <c r="Q7" s="118">
        <v>2500</v>
      </c>
      <c r="R7" s="103"/>
      <c r="S7" s="103"/>
      <c r="T7" s="103"/>
    </row>
    <row r="8" spans="1:20">
      <c r="A8" s="119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20" t="s">
        <v>152</v>
      </c>
      <c r="T8" s="103"/>
    </row>
    <row r="9" spans="1:20">
      <c r="A9" s="121" t="s">
        <v>29</v>
      </c>
      <c r="B9" s="122" t="s">
        <v>153</v>
      </c>
      <c r="C9" s="123">
        <v>300</v>
      </c>
      <c r="D9" s="124">
        <v>2000</v>
      </c>
      <c r="E9" s="124">
        <v>900</v>
      </c>
      <c r="F9" s="124">
        <v>0</v>
      </c>
      <c r="G9" s="124">
        <v>1200</v>
      </c>
      <c r="H9" s="124">
        <v>200</v>
      </c>
      <c r="I9" s="124">
        <v>150</v>
      </c>
      <c r="J9" s="124">
        <v>100</v>
      </c>
      <c r="K9" s="124">
        <v>750</v>
      </c>
      <c r="L9" s="124">
        <v>400</v>
      </c>
      <c r="M9" s="124">
        <v>2149.9999999999986</v>
      </c>
      <c r="N9" s="124">
        <v>100</v>
      </c>
      <c r="O9" s="124">
        <v>3200</v>
      </c>
      <c r="P9" s="124">
        <v>100</v>
      </c>
      <c r="Q9" s="125">
        <v>400</v>
      </c>
      <c r="R9"/>
      <c r="S9" s="126"/>
      <c r="T9"/>
    </row>
    <row r="10" spans="1:20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6"/>
      <c r="T10" s="126"/>
    </row>
    <row r="11" spans="1:20">
      <c r="A11" s="121" t="s">
        <v>17</v>
      </c>
      <c r="B11" s="122" t="s">
        <v>154</v>
      </c>
      <c r="C11" s="111">
        <f t="shared" ref="C11:Q11" si="0">C5-C4</f>
        <v>0.12000000000000011</v>
      </c>
      <c r="D11" s="111">
        <f t="shared" si="0"/>
        <v>0.2799999999999998</v>
      </c>
      <c r="E11" s="111">
        <f t="shared" si="0"/>
        <v>0.30000000000000027</v>
      </c>
      <c r="F11" s="111">
        <f t="shared" si="0"/>
        <v>0.40000000000000036</v>
      </c>
      <c r="G11" s="111">
        <f t="shared" si="0"/>
        <v>0.31999999999999984</v>
      </c>
      <c r="H11" s="111">
        <f t="shared" si="0"/>
        <v>0.18000000000000016</v>
      </c>
      <c r="I11" s="111">
        <f t="shared" si="0"/>
        <v>-0.14999999999999991</v>
      </c>
      <c r="J11" s="111">
        <f t="shared" si="0"/>
        <v>0.2799999999999998</v>
      </c>
      <c r="K11" s="111">
        <f t="shared" si="0"/>
        <v>0.22999999999999998</v>
      </c>
      <c r="L11" s="111">
        <f t="shared" si="0"/>
        <v>0.16999999999999993</v>
      </c>
      <c r="M11" s="111">
        <f t="shared" si="0"/>
        <v>0.33000000000000007</v>
      </c>
      <c r="N11" s="111">
        <f t="shared" si="0"/>
        <v>0.18000000000000016</v>
      </c>
      <c r="O11" s="111">
        <f t="shared" si="0"/>
        <v>0.31999999999999984</v>
      </c>
      <c r="P11" s="111">
        <f t="shared" si="0"/>
        <v>0.20000000000000018</v>
      </c>
      <c r="Q11" s="111">
        <f t="shared" si="0"/>
        <v>0.22999999999999998</v>
      </c>
      <c r="R11" s="127">
        <f>SUMPRODUCT(C11:Q11,$C$9:$Q$9)</f>
        <v>3395.4999999999991</v>
      </c>
      <c r="S11" s="126"/>
      <c r="T11" s="126"/>
    </row>
    <row r="12" spans="1:20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6"/>
      <c r="T12" s="126"/>
    </row>
    <row r="13" spans="1:20">
      <c r="A13" s="121"/>
      <c r="B13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6" t="s">
        <v>10</v>
      </c>
      <c r="S13" s="126"/>
      <c r="T13" s="126" t="s">
        <v>11</v>
      </c>
    </row>
    <row r="14" spans="1:20">
      <c r="A14" s="121" t="s">
        <v>9</v>
      </c>
      <c r="B14" s="122" t="s">
        <v>155</v>
      </c>
      <c r="C14" s="111">
        <f t="shared" ref="C14:Q14" si="1">C4</f>
        <v>2.15</v>
      </c>
      <c r="D14" s="111">
        <f t="shared" si="1"/>
        <v>2.2000000000000002</v>
      </c>
      <c r="E14" s="111">
        <f t="shared" si="1"/>
        <v>2.4</v>
      </c>
      <c r="F14" s="111">
        <f t="shared" si="1"/>
        <v>4.8</v>
      </c>
      <c r="G14" s="111">
        <f t="shared" si="1"/>
        <v>2.6</v>
      </c>
      <c r="H14" s="111">
        <f t="shared" si="1"/>
        <v>2.2999999999999998</v>
      </c>
      <c r="I14" s="111">
        <f t="shared" si="1"/>
        <v>2.35</v>
      </c>
      <c r="J14" s="111">
        <f t="shared" si="1"/>
        <v>2.85</v>
      </c>
      <c r="K14" s="111">
        <f t="shared" si="1"/>
        <v>2.25</v>
      </c>
      <c r="L14" s="111">
        <f t="shared" si="1"/>
        <v>2.1</v>
      </c>
      <c r="M14" s="111">
        <f t="shared" si="1"/>
        <v>2.8</v>
      </c>
      <c r="N14" s="111">
        <f t="shared" si="1"/>
        <v>3</v>
      </c>
      <c r="O14" s="111">
        <f t="shared" si="1"/>
        <v>2.6</v>
      </c>
      <c r="P14" s="111">
        <f t="shared" si="1"/>
        <v>2.5</v>
      </c>
      <c r="Q14" s="111">
        <f t="shared" si="1"/>
        <v>2.9</v>
      </c>
      <c r="R14" s="128">
        <f>SUMPRODUCT(C14:Q14,$C$9:$Q$9)</f>
        <v>29999.999999999996</v>
      </c>
      <c r="S14" s="120" t="s">
        <v>13</v>
      </c>
      <c r="T14" s="129">
        <v>30000</v>
      </c>
    </row>
    <row r="15" spans="1:20">
      <c r="A15" s="130"/>
      <c r="B15" s="122" t="s">
        <v>156</v>
      </c>
      <c r="C15" s="103">
        <v>1.25</v>
      </c>
      <c r="D15" s="103">
        <v>1.25</v>
      </c>
      <c r="E15" s="103">
        <v>1.25</v>
      </c>
      <c r="F15" s="103">
        <v>1.25</v>
      </c>
      <c r="G15" s="103">
        <v>1.25</v>
      </c>
      <c r="H15" s="103">
        <v>1.25</v>
      </c>
      <c r="I15" s="103">
        <v>1.25</v>
      </c>
      <c r="J15" s="103">
        <v>1.25</v>
      </c>
      <c r="K15" s="103">
        <v>1.25</v>
      </c>
      <c r="L15" s="103">
        <v>1.25</v>
      </c>
      <c r="M15" s="103">
        <v>1.25</v>
      </c>
      <c r="N15" s="103">
        <v>1.25</v>
      </c>
      <c r="O15" s="103">
        <v>1.25</v>
      </c>
      <c r="P15" s="103">
        <v>1.25</v>
      </c>
      <c r="Q15" s="103">
        <v>1.25</v>
      </c>
      <c r="R15" s="128">
        <f>SUMPRODUCT(C15:Q15,$C$9:$Q$9)</f>
        <v>14937.499999999998</v>
      </c>
      <c r="S15" s="120" t="s">
        <v>13</v>
      </c>
      <c r="T15" s="131">
        <v>18000</v>
      </c>
    </row>
    <row r="16" spans="1:20">
      <c r="A16" s="132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133"/>
      <c r="S16" s="133"/>
      <c r="T16" s="133"/>
    </row>
    <row r="17" spans="1:20">
      <c r="A17" s="134" t="s">
        <v>157</v>
      </c>
      <c r="B17"/>
      <c r="C17" s="135">
        <f t="shared" ref="C17:Q17" si="2">C5/C4</f>
        <v>1.0558139534883721</v>
      </c>
      <c r="D17" s="135">
        <f t="shared" si="2"/>
        <v>1.1272727272727272</v>
      </c>
      <c r="E17" s="135">
        <f t="shared" si="2"/>
        <v>1.1250000000000002</v>
      </c>
      <c r="F17" s="135">
        <f t="shared" si="2"/>
        <v>1.0833333333333335</v>
      </c>
      <c r="G17" s="135">
        <f t="shared" si="2"/>
        <v>1.1230769230769231</v>
      </c>
      <c r="H17" s="135">
        <f t="shared" si="2"/>
        <v>1.0782608695652174</v>
      </c>
      <c r="I17" s="135">
        <f t="shared" si="2"/>
        <v>0.93617021276595747</v>
      </c>
      <c r="J17" s="135">
        <f t="shared" si="2"/>
        <v>1.0982456140350876</v>
      </c>
      <c r="K17" s="135">
        <f t="shared" si="2"/>
        <v>1.1022222222222222</v>
      </c>
      <c r="L17" s="135">
        <f t="shared" si="2"/>
        <v>1.0809523809523809</v>
      </c>
      <c r="M17" s="135">
        <f t="shared" si="2"/>
        <v>1.1178571428571429</v>
      </c>
      <c r="N17" s="135">
        <f t="shared" si="2"/>
        <v>1.06</v>
      </c>
      <c r="O17" s="135">
        <f t="shared" si="2"/>
        <v>1.1230769230769231</v>
      </c>
      <c r="P17" s="135">
        <f t="shared" si="2"/>
        <v>1.08</v>
      </c>
      <c r="Q17" s="135">
        <f t="shared" si="2"/>
        <v>1.0793103448275863</v>
      </c>
      <c r="R17"/>
      <c r="S17"/>
      <c r="T17"/>
    </row>
  </sheetData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17"/>
  <sheetViews>
    <sheetView zoomScale="90" zoomScaleNormal="90" workbookViewId="0">
      <selection activeCell="U20" sqref="U20"/>
    </sheetView>
  </sheetViews>
  <sheetFormatPr defaultColWidth="8.85546875" defaultRowHeight="15"/>
  <cols>
    <col min="1" max="1" width="8.85546875" style="32"/>
    <col min="2" max="2" width="7.140625" style="32" bestFit="1" customWidth="1"/>
    <col min="3" max="6" width="6" style="32" bestFit="1" customWidth="1"/>
    <col min="7" max="7" width="7.140625" style="32" bestFit="1" customWidth="1"/>
    <col min="8" max="10" width="6" style="32" bestFit="1" customWidth="1"/>
    <col min="11" max="13" width="7.140625" style="32" bestFit="1" customWidth="1"/>
    <col min="14" max="15" width="6" style="32" bestFit="1" customWidth="1"/>
    <col min="16" max="16" width="7.140625" style="32" bestFit="1" customWidth="1"/>
    <col min="17" max="17" width="4.7109375" style="32" customWidth="1"/>
    <col min="18" max="18" width="2" style="32" bestFit="1" customWidth="1"/>
    <col min="19" max="19" width="4.7109375" style="32" customWidth="1"/>
    <col min="20" max="16384" width="8.85546875" style="32"/>
  </cols>
  <sheetData>
    <row r="1" spans="1:19">
      <c r="A1" s="31" t="s">
        <v>158</v>
      </c>
      <c r="H1" s="32" t="s">
        <v>159</v>
      </c>
      <c r="I1" s="144">
        <v>0.06</v>
      </c>
      <c r="J1" s="144">
        <v>0.14000000000000001</v>
      </c>
      <c r="K1" s="144">
        <v>0.18</v>
      </c>
      <c r="L1" s="144">
        <v>0.65</v>
      </c>
    </row>
    <row r="2" spans="1:19">
      <c r="A2" s="31"/>
    </row>
    <row r="3" spans="1:19">
      <c r="A3" s="31" t="s">
        <v>29</v>
      </c>
    </row>
    <row r="4" spans="1:19" s="33" customFormat="1">
      <c r="A4" s="145"/>
      <c r="B4" s="33" t="s">
        <v>160</v>
      </c>
      <c r="C4" s="33" t="s">
        <v>161</v>
      </c>
      <c r="D4" s="33" t="s">
        <v>162</v>
      </c>
      <c r="E4" s="33" t="s">
        <v>163</v>
      </c>
      <c r="F4" s="33" t="s">
        <v>164</v>
      </c>
      <c r="G4" s="33" t="s">
        <v>165</v>
      </c>
      <c r="H4" s="33" t="s">
        <v>166</v>
      </c>
      <c r="I4" s="33" t="s">
        <v>167</v>
      </c>
      <c r="J4" s="33" t="s">
        <v>168</v>
      </c>
      <c r="K4" s="33" t="s">
        <v>169</v>
      </c>
      <c r="L4" s="33" t="s">
        <v>170</v>
      </c>
      <c r="M4" s="33" t="s">
        <v>171</v>
      </c>
      <c r="N4" s="33" t="s">
        <v>172</v>
      </c>
      <c r="O4" s="33" t="s">
        <v>173</v>
      </c>
      <c r="P4" s="33" t="s">
        <v>174</v>
      </c>
      <c r="R4" s="32"/>
    </row>
    <row r="5" spans="1:19">
      <c r="A5" s="31"/>
      <c r="B5" s="146">
        <v>74.421973149165339</v>
      </c>
      <c r="C5" s="147">
        <v>0</v>
      </c>
      <c r="D5" s="148">
        <v>0</v>
      </c>
      <c r="E5" s="148">
        <v>0</v>
      </c>
      <c r="F5" s="148">
        <v>0</v>
      </c>
      <c r="G5" s="148">
        <v>24.528301886792452</v>
      </c>
      <c r="H5" s="148">
        <v>0</v>
      </c>
      <c r="I5" s="148">
        <v>0</v>
      </c>
      <c r="J5" s="148">
        <v>0</v>
      </c>
      <c r="K5" s="148">
        <v>56.240154967347152</v>
      </c>
      <c r="L5" s="148">
        <v>64.113776662775763</v>
      </c>
      <c r="M5" s="148">
        <v>24.561403508771928</v>
      </c>
      <c r="N5" s="148">
        <v>0</v>
      </c>
      <c r="O5" s="148">
        <v>0</v>
      </c>
      <c r="P5" s="149">
        <v>18.181818181818183</v>
      </c>
    </row>
    <row r="6" spans="1:19">
      <c r="A6" s="31"/>
    </row>
    <row r="7" spans="1:19">
      <c r="A7" s="31" t="s">
        <v>17</v>
      </c>
    </row>
    <row r="8" spans="1:19">
      <c r="B8" s="150">
        <f>B5</f>
        <v>74.421973149165339</v>
      </c>
    </row>
    <row r="9" spans="1:19">
      <c r="A9" s="33" t="s">
        <v>175</v>
      </c>
    </row>
    <row r="10" spans="1:19">
      <c r="A10" s="33">
        <v>0</v>
      </c>
      <c r="B10" s="32">
        <v>-1</v>
      </c>
      <c r="C10" s="32">
        <v>1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2">
        <v>0</v>
      </c>
      <c r="M10" s="32">
        <v>0</v>
      </c>
      <c r="N10" s="32">
        <v>1</v>
      </c>
      <c r="O10" s="32">
        <v>0</v>
      </c>
      <c r="P10" s="32">
        <v>1</v>
      </c>
      <c r="Q10" s="154">
        <f t="shared" ref="Q10:Q17" si="0">SUMPRODUCT($B$5:$P$5,B10:P10)</f>
        <v>-3.5527136788005009E-15</v>
      </c>
      <c r="R10" s="33" t="s">
        <v>176</v>
      </c>
      <c r="S10" s="151">
        <v>0</v>
      </c>
    </row>
    <row r="11" spans="1:19">
      <c r="A11" s="33">
        <v>1</v>
      </c>
      <c r="B11" s="32">
        <v>0</v>
      </c>
      <c r="C11" s="152">
        <f>-1-$I$1</f>
        <v>-1.06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154">
        <f t="shared" si="0"/>
        <v>0</v>
      </c>
      <c r="R11" s="33" t="s">
        <v>176</v>
      </c>
      <c r="S11" s="153">
        <v>0</v>
      </c>
    </row>
    <row r="12" spans="1:19">
      <c r="A12" s="33">
        <v>2</v>
      </c>
      <c r="B12" s="32">
        <v>0</v>
      </c>
      <c r="C12" s="32">
        <v>0</v>
      </c>
      <c r="D12" s="152">
        <f>-1-$I$1</f>
        <v>-1.06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152">
        <f>-1-$J$1</f>
        <v>-1.1400000000000001</v>
      </c>
      <c r="L12" s="32">
        <v>1</v>
      </c>
      <c r="M12" s="32">
        <v>0</v>
      </c>
      <c r="N12" s="32">
        <v>0</v>
      </c>
      <c r="O12" s="32">
        <v>0</v>
      </c>
      <c r="P12" s="32">
        <v>0</v>
      </c>
      <c r="Q12" s="154">
        <f t="shared" si="0"/>
        <v>0</v>
      </c>
      <c r="R12" s="33" t="s">
        <v>176</v>
      </c>
      <c r="S12" s="153">
        <v>0</v>
      </c>
    </row>
    <row r="13" spans="1:19">
      <c r="A13" s="33">
        <v>3</v>
      </c>
      <c r="B13" s="32">
        <v>0</v>
      </c>
      <c r="C13" s="32">
        <v>0</v>
      </c>
      <c r="D13" s="32">
        <v>0</v>
      </c>
      <c r="E13" s="152">
        <f>-1-$I$1</f>
        <v>-1.06</v>
      </c>
      <c r="F13" s="32">
        <v>1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152">
        <f>-1-$K$1</f>
        <v>-1.18</v>
      </c>
      <c r="O13" s="32">
        <v>1</v>
      </c>
      <c r="P13" s="32">
        <v>0</v>
      </c>
      <c r="Q13" s="154">
        <f t="shared" si="0"/>
        <v>0</v>
      </c>
      <c r="R13" s="33" t="s">
        <v>176</v>
      </c>
      <c r="S13" s="153">
        <v>0</v>
      </c>
    </row>
    <row r="14" spans="1:19">
      <c r="A14" s="33">
        <v>4</v>
      </c>
      <c r="B14" s="32">
        <v>0</v>
      </c>
      <c r="C14" s="32">
        <v>0</v>
      </c>
      <c r="D14" s="32">
        <v>0</v>
      </c>
      <c r="E14" s="32">
        <v>0</v>
      </c>
      <c r="F14" s="152">
        <f>-1-$I$1</f>
        <v>-1.06</v>
      </c>
      <c r="G14" s="32">
        <v>1</v>
      </c>
      <c r="H14" s="32">
        <v>0</v>
      </c>
      <c r="I14" s="32">
        <v>0</v>
      </c>
      <c r="J14" s="32">
        <v>0</v>
      </c>
      <c r="K14" s="32">
        <v>0</v>
      </c>
      <c r="L14" s="152">
        <f>-1-$J$1</f>
        <v>-1.1400000000000001</v>
      </c>
      <c r="M14" s="32">
        <v>1</v>
      </c>
      <c r="N14" s="32">
        <v>0</v>
      </c>
      <c r="O14" s="32">
        <v>0</v>
      </c>
      <c r="P14" s="32">
        <v>0</v>
      </c>
      <c r="Q14" s="32">
        <f t="shared" si="0"/>
        <v>-24.000000000000004</v>
      </c>
      <c r="R14" s="33" t="s">
        <v>176</v>
      </c>
      <c r="S14" s="153">
        <v>-24</v>
      </c>
    </row>
    <row r="15" spans="1:19">
      <c r="A15" s="33">
        <v>5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152">
        <f>-1-$I$1</f>
        <v>-1.06</v>
      </c>
      <c r="H15" s="32">
        <v>1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f t="shared" si="0"/>
        <v>-26</v>
      </c>
      <c r="R15" s="33" t="s">
        <v>176</v>
      </c>
      <c r="S15" s="153">
        <v>-26</v>
      </c>
    </row>
    <row r="16" spans="1:19">
      <c r="A16" s="33">
        <v>6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52">
        <f>-1-$I$1</f>
        <v>-1.06</v>
      </c>
      <c r="I16" s="32">
        <v>1</v>
      </c>
      <c r="J16" s="32">
        <v>0</v>
      </c>
      <c r="K16" s="32">
        <v>0</v>
      </c>
      <c r="L16" s="32">
        <v>0</v>
      </c>
      <c r="M16" s="152">
        <f>-1-$J$1</f>
        <v>-1.1400000000000001</v>
      </c>
      <c r="N16" s="32">
        <v>0</v>
      </c>
      <c r="O16" s="152">
        <f>-1-$K$1</f>
        <v>-1.18</v>
      </c>
      <c r="P16" s="32">
        <v>0</v>
      </c>
      <c r="Q16" s="32">
        <f t="shared" si="0"/>
        <v>-28</v>
      </c>
      <c r="R16" s="33" t="s">
        <v>176</v>
      </c>
      <c r="S16" s="153">
        <v>-28</v>
      </c>
    </row>
    <row r="17" spans="1:19">
      <c r="A17" s="33">
        <v>7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152">
        <f>-1-$I$1</f>
        <v>-1.06</v>
      </c>
      <c r="J17" s="32">
        <v>1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152">
        <f>-1-$L$1</f>
        <v>-1.65</v>
      </c>
      <c r="Q17" s="154">
        <f t="shared" si="0"/>
        <v>-30</v>
      </c>
      <c r="R17" s="33" t="s">
        <v>176</v>
      </c>
      <c r="S17" s="155">
        <v>-30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5:K16"/>
  <sheetViews>
    <sheetView showGridLines="0" workbookViewId="0"/>
  </sheetViews>
  <sheetFormatPr defaultRowHeight="12" customHeight="1"/>
  <cols>
    <col min="1" max="7" width="7.7109375" style="32" customWidth="1"/>
    <col min="8" max="8" width="7.7109375" style="157" customWidth="1"/>
    <col min="9" max="10" width="7.7109375" style="32" customWidth="1"/>
    <col min="11" max="11" width="7.7109375" style="168" customWidth="1"/>
    <col min="12" max="16384" width="9.140625" style="32"/>
  </cols>
  <sheetData>
    <row r="5" spans="2:11" ht="12" customHeight="1">
      <c r="B5" s="32" t="s">
        <v>177</v>
      </c>
      <c r="G5" s="167" t="s">
        <v>178</v>
      </c>
      <c r="H5" s="167" t="s">
        <v>179</v>
      </c>
      <c r="I5" s="167" t="s">
        <v>180</v>
      </c>
      <c r="K5" s="168">
        <v>30</v>
      </c>
    </row>
    <row r="9" spans="2:11" ht="12" customHeight="1">
      <c r="B9" s="33"/>
      <c r="C9" s="157"/>
      <c r="F9" s="33"/>
      <c r="G9" s="33" t="s">
        <v>165</v>
      </c>
      <c r="K9" s="33"/>
    </row>
    <row r="12" spans="2:11" ht="12" customHeight="1">
      <c r="C12" s="32" t="s">
        <v>169</v>
      </c>
      <c r="E12" s="33" t="s">
        <v>170</v>
      </c>
      <c r="H12" s="168" t="s">
        <v>171</v>
      </c>
    </row>
    <row r="14" spans="2:11" ht="12" customHeight="1">
      <c r="C14" s="157"/>
      <c r="G14" s="33"/>
    </row>
    <row r="16" spans="2:11" ht="12" customHeight="1">
      <c r="F16" s="33" t="s">
        <v>174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26"/>
  <sheetViews>
    <sheetView workbookViewId="0">
      <selection activeCell="T29" sqref="T29"/>
    </sheetView>
  </sheetViews>
  <sheetFormatPr defaultColWidth="8.85546875" defaultRowHeight="15"/>
  <cols>
    <col min="1" max="1" width="15.140625" style="32" customWidth="1"/>
    <col min="2" max="4" width="6.5703125" style="32" bestFit="1" customWidth="1"/>
    <col min="5" max="5" width="5.7109375" style="32" bestFit="1" customWidth="1"/>
    <col min="6" max="7" width="6.5703125" style="32" bestFit="1" customWidth="1"/>
    <col min="8" max="12" width="5.5703125" style="32" bestFit="1" customWidth="1"/>
    <col min="13" max="13" width="6.5703125" style="32" bestFit="1" customWidth="1"/>
    <col min="14" max="14" width="5.5703125" style="32" bestFit="1" customWidth="1"/>
    <col min="15" max="15" width="7.5703125" style="32" bestFit="1" customWidth="1"/>
    <col min="16" max="16" width="3.28515625" style="32" bestFit="1" customWidth="1"/>
    <col min="17" max="17" width="5.5703125" style="32" bestFit="1" customWidth="1"/>
    <col min="18" max="16384" width="8.85546875" style="32"/>
  </cols>
  <sheetData>
    <row r="1" spans="1:17">
      <c r="A1" s="31" t="s">
        <v>181</v>
      </c>
      <c r="Q1" s="33"/>
    </row>
    <row r="2" spans="1:17">
      <c r="Q2" s="33"/>
    </row>
    <row r="3" spans="1:17">
      <c r="A3" s="31" t="s">
        <v>29</v>
      </c>
      <c r="B3" s="33" t="s">
        <v>182</v>
      </c>
      <c r="C3" s="33" t="s">
        <v>183</v>
      </c>
      <c r="D3" s="33" t="s">
        <v>184</v>
      </c>
      <c r="E3" s="33" t="s">
        <v>185</v>
      </c>
      <c r="F3" s="33" t="s">
        <v>186</v>
      </c>
      <c r="G3" s="33" t="s">
        <v>187</v>
      </c>
      <c r="H3" s="33" t="s">
        <v>188</v>
      </c>
      <c r="I3" s="33" t="s">
        <v>149</v>
      </c>
      <c r="J3" s="33" t="s">
        <v>137</v>
      </c>
      <c r="K3" s="33" t="s">
        <v>139</v>
      </c>
      <c r="L3" s="33" t="s">
        <v>189</v>
      </c>
      <c r="M3" s="33" t="s">
        <v>190</v>
      </c>
      <c r="N3" s="33" t="s">
        <v>191</v>
      </c>
      <c r="O3" s="157"/>
      <c r="P3" s="33"/>
      <c r="Q3" s="157"/>
    </row>
    <row r="4" spans="1:17">
      <c r="A4" s="157" t="s">
        <v>192</v>
      </c>
      <c r="B4" s="147">
        <v>49.333333333333336</v>
      </c>
      <c r="C4" s="148">
        <v>29.6</v>
      </c>
      <c r="D4" s="148">
        <v>19.733333333333334</v>
      </c>
      <c r="E4" s="148">
        <v>9.6</v>
      </c>
      <c r="F4" s="148">
        <v>20</v>
      </c>
      <c r="G4" s="148">
        <v>12.8</v>
      </c>
      <c r="H4" s="148">
        <v>8</v>
      </c>
      <c r="I4" s="148">
        <v>8</v>
      </c>
      <c r="J4" s="148">
        <v>1.6000000000000003</v>
      </c>
      <c r="K4" s="148">
        <v>8</v>
      </c>
      <c r="L4" s="148">
        <v>4.8000000000000007</v>
      </c>
      <c r="M4" s="148">
        <v>16</v>
      </c>
      <c r="N4" s="149">
        <v>6.4000000000000012</v>
      </c>
      <c r="P4" s="33"/>
    </row>
    <row r="5" spans="1:17">
      <c r="A5" s="31" t="s">
        <v>17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P5" s="33"/>
    </row>
    <row r="6" spans="1:17">
      <c r="A6" s="157" t="s">
        <v>193</v>
      </c>
      <c r="D6" s="32">
        <v>36</v>
      </c>
      <c r="H6" s="32">
        <v>44</v>
      </c>
      <c r="M6" s="32">
        <v>50</v>
      </c>
      <c r="N6" s="32">
        <v>55</v>
      </c>
      <c r="P6" s="33"/>
    </row>
    <row r="7" spans="1:17">
      <c r="A7" s="157" t="s">
        <v>194</v>
      </c>
      <c r="B7" s="32">
        <v>5</v>
      </c>
      <c r="F7" s="32">
        <v>6</v>
      </c>
      <c r="P7" s="33"/>
    </row>
    <row r="8" spans="1:17">
      <c r="A8" s="157" t="s">
        <v>194</v>
      </c>
      <c r="B8" s="158">
        <v>28</v>
      </c>
      <c r="P8" s="33"/>
    </row>
    <row r="9" spans="1:17">
      <c r="A9" s="157" t="s">
        <v>195</v>
      </c>
      <c r="B9" s="159">
        <f t="shared" ref="B9:N9" si="0">B6-B7-B8</f>
        <v>-33</v>
      </c>
      <c r="C9" s="160">
        <f t="shared" si="0"/>
        <v>0</v>
      </c>
      <c r="D9" s="160">
        <f t="shared" si="0"/>
        <v>36</v>
      </c>
      <c r="E9" s="160">
        <f t="shared" si="0"/>
        <v>0</v>
      </c>
      <c r="F9" s="160">
        <f t="shared" si="0"/>
        <v>-6</v>
      </c>
      <c r="G9" s="160">
        <f t="shared" si="0"/>
        <v>0</v>
      </c>
      <c r="H9" s="160">
        <f t="shared" si="0"/>
        <v>44</v>
      </c>
      <c r="I9" s="160">
        <f t="shared" si="0"/>
        <v>0</v>
      </c>
      <c r="J9" s="160">
        <f t="shared" si="0"/>
        <v>0</v>
      </c>
      <c r="K9" s="160">
        <f t="shared" si="0"/>
        <v>0</v>
      </c>
      <c r="L9" s="160">
        <f t="shared" si="0"/>
        <v>0</v>
      </c>
      <c r="M9" s="160">
        <f t="shared" si="0"/>
        <v>50</v>
      </c>
      <c r="N9" s="161">
        <f t="shared" si="0"/>
        <v>55</v>
      </c>
      <c r="O9" s="150">
        <f>SUMPRODUCT(B9:N9,$B$4:$N$4)</f>
        <v>466.40000000000015</v>
      </c>
      <c r="P9" s="162"/>
    </row>
    <row r="10" spans="1:17">
      <c r="A10" s="31" t="s">
        <v>9</v>
      </c>
    </row>
    <row r="11" spans="1:17">
      <c r="A11" s="31"/>
      <c r="O11" s="163" t="s">
        <v>10</v>
      </c>
      <c r="P11" s="34"/>
      <c r="Q11" s="163" t="s">
        <v>11</v>
      </c>
    </row>
    <row r="12" spans="1:17">
      <c r="A12" s="157" t="s">
        <v>196</v>
      </c>
      <c r="B12" s="152">
        <v>-0.6</v>
      </c>
      <c r="C12" s="32">
        <v>1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156">
        <f>SUMPRODUCT(B12:N12,$B$4:$N$4)</f>
        <v>0</v>
      </c>
      <c r="P12" s="33" t="s">
        <v>176</v>
      </c>
      <c r="Q12" s="151">
        <v>0</v>
      </c>
    </row>
    <row r="13" spans="1:17">
      <c r="A13" s="157" t="s">
        <v>196</v>
      </c>
      <c r="B13" s="152">
        <v>-0.4</v>
      </c>
      <c r="C13" s="154">
        <v>0</v>
      </c>
      <c r="D13" s="154">
        <v>1</v>
      </c>
      <c r="E13" s="154">
        <v>0</v>
      </c>
      <c r="F13" s="154">
        <v>0</v>
      </c>
      <c r="G13" s="154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156">
        <f t="shared" ref="O13:O26" si="1">SUMPRODUCT(B13:N13,$B$4:$N$4)</f>
        <v>0</v>
      </c>
      <c r="P13" s="33" t="s">
        <v>176</v>
      </c>
      <c r="Q13" s="153">
        <v>0</v>
      </c>
    </row>
    <row r="14" spans="1:17">
      <c r="A14" s="164" t="s">
        <v>197</v>
      </c>
      <c r="B14" s="154">
        <v>0</v>
      </c>
      <c r="C14" s="154">
        <v>-1</v>
      </c>
      <c r="D14" s="154">
        <v>0</v>
      </c>
      <c r="E14" s="154">
        <v>1</v>
      </c>
      <c r="F14" s="154">
        <v>1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6">
        <f t="shared" si="1"/>
        <v>0</v>
      </c>
      <c r="P14" s="33" t="s">
        <v>176</v>
      </c>
      <c r="Q14" s="153">
        <v>0</v>
      </c>
    </row>
    <row r="15" spans="1:17">
      <c r="A15" s="164" t="s">
        <v>198</v>
      </c>
      <c r="B15" s="154">
        <v>0</v>
      </c>
      <c r="C15" s="154">
        <v>0</v>
      </c>
      <c r="D15" s="154">
        <v>0</v>
      </c>
      <c r="E15" s="154">
        <v>0</v>
      </c>
      <c r="F15" s="152">
        <v>-0.64</v>
      </c>
      <c r="G15" s="154">
        <v>1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6">
        <f t="shared" si="1"/>
        <v>0</v>
      </c>
      <c r="P15" s="33" t="s">
        <v>176</v>
      </c>
      <c r="Q15" s="153">
        <v>0</v>
      </c>
    </row>
    <row r="16" spans="1:17">
      <c r="A16" s="164" t="s">
        <v>198</v>
      </c>
      <c r="B16" s="154">
        <v>0</v>
      </c>
      <c r="C16" s="32">
        <v>0</v>
      </c>
      <c r="D16" s="32">
        <v>0</v>
      </c>
      <c r="E16" s="154">
        <v>0</v>
      </c>
      <c r="F16" s="152">
        <v>-0.4</v>
      </c>
      <c r="G16" s="154">
        <v>0</v>
      </c>
      <c r="H16" s="32">
        <v>1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6">
        <f t="shared" si="1"/>
        <v>0</v>
      </c>
      <c r="P16" s="33" t="s">
        <v>176</v>
      </c>
      <c r="Q16" s="153">
        <v>0</v>
      </c>
    </row>
    <row r="17" spans="1:17">
      <c r="A17" s="164" t="s">
        <v>199</v>
      </c>
      <c r="B17" s="154">
        <v>0</v>
      </c>
      <c r="C17" s="154">
        <v>0</v>
      </c>
      <c r="D17" s="154">
        <v>0</v>
      </c>
      <c r="E17" s="154">
        <v>-1</v>
      </c>
      <c r="F17" s="154">
        <v>0</v>
      </c>
      <c r="G17" s="154">
        <v>0</v>
      </c>
      <c r="H17" s="154">
        <v>0</v>
      </c>
      <c r="I17" s="154">
        <v>1</v>
      </c>
      <c r="J17" s="154">
        <v>1</v>
      </c>
      <c r="K17" s="154">
        <v>0</v>
      </c>
      <c r="L17" s="154">
        <v>0</v>
      </c>
      <c r="M17" s="154">
        <v>0</v>
      </c>
      <c r="N17" s="154">
        <v>0</v>
      </c>
      <c r="O17" s="156">
        <f t="shared" si="1"/>
        <v>6.6613381477509392E-16</v>
      </c>
      <c r="P17" s="33" t="s">
        <v>176</v>
      </c>
      <c r="Q17" s="153">
        <v>0</v>
      </c>
    </row>
    <row r="18" spans="1:17">
      <c r="A18" s="164" t="s">
        <v>200</v>
      </c>
      <c r="B18" s="154">
        <v>0</v>
      </c>
      <c r="C18" s="154">
        <v>0</v>
      </c>
      <c r="D18" s="154">
        <v>0</v>
      </c>
      <c r="E18" s="154">
        <v>0</v>
      </c>
      <c r="F18" s="154">
        <v>0</v>
      </c>
      <c r="G18" s="154">
        <v>-1</v>
      </c>
      <c r="H18" s="154">
        <v>0</v>
      </c>
      <c r="I18" s="154">
        <v>0</v>
      </c>
      <c r="J18" s="154">
        <v>0</v>
      </c>
      <c r="K18" s="154">
        <v>1</v>
      </c>
      <c r="L18" s="154">
        <v>1</v>
      </c>
      <c r="M18" s="154">
        <v>0</v>
      </c>
      <c r="N18" s="154">
        <v>0</v>
      </c>
      <c r="O18" s="156">
        <f t="shared" si="1"/>
        <v>0</v>
      </c>
      <c r="P18" s="33" t="s">
        <v>176</v>
      </c>
      <c r="Q18" s="153">
        <v>0</v>
      </c>
    </row>
    <row r="19" spans="1:17">
      <c r="A19" s="164" t="s">
        <v>201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-1</v>
      </c>
      <c r="J19" s="154">
        <v>0</v>
      </c>
      <c r="K19" s="154">
        <v>-1</v>
      </c>
      <c r="L19" s="154">
        <v>0</v>
      </c>
      <c r="M19" s="154">
        <v>1</v>
      </c>
      <c r="N19" s="154">
        <v>0</v>
      </c>
      <c r="O19" s="156">
        <f t="shared" si="1"/>
        <v>0</v>
      </c>
      <c r="P19" s="33" t="s">
        <v>176</v>
      </c>
      <c r="Q19" s="153">
        <v>0</v>
      </c>
    </row>
    <row r="20" spans="1:17">
      <c r="A20" s="164" t="s">
        <v>202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-1</v>
      </c>
      <c r="K20" s="154">
        <v>0</v>
      </c>
      <c r="L20" s="154">
        <v>-1</v>
      </c>
      <c r="M20" s="154">
        <v>0</v>
      </c>
      <c r="N20" s="154">
        <v>1</v>
      </c>
      <c r="O20" s="156">
        <f t="shared" si="1"/>
        <v>0</v>
      </c>
      <c r="P20" s="33" t="s">
        <v>176</v>
      </c>
      <c r="Q20" s="153">
        <v>0</v>
      </c>
    </row>
    <row r="21" spans="1:17">
      <c r="A21" s="164" t="s">
        <v>203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2">
        <v>-0.5</v>
      </c>
      <c r="J21" s="154">
        <v>0</v>
      </c>
      <c r="K21" s="152">
        <v>0.5</v>
      </c>
      <c r="L21" s="154">
        <v>0</v>
      </c>
      <c r="M21" s="154">
        <v>0</v>
      </c>
      <c r="N21" s="154">
        <v>0</v>
      </c>
      <c r="O21" s="156">
        <f t="shared" si="1"/>
        <v>0</v>
      </c>
      <c r="P21" s="33" t="s">
        <v>204</v>
      </c>
      <c r="Q21" s="153">
        <v>0</v>
      </c>
    </row>
    <row r="22" spans="1:17">
      <c r="A22" s="164" t="s">
        <v>205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2">
        <v>-0.75</v>
      </c>
      <c r="K22" s="154">
        <v>0</v>
      </c>
      <c r="L22" s="152">
        <v>0.25</v>
      </c>
      <c r="M22" s="154">
        <v>0</v>
      </c>
      <c r="N22" s="154">
        <v>0</v>
      </c>
      <c r="O22" s="156">
        <f t="shared" si="1"/>
        <v>0</v>
      </c>
      <c r="P22" s="33" t="s">
        <v>204</v>
      </c>
      <c r="Q22" s="153">
        <v>0</v>
      </c>
    </row>
    <row r="23" spans="1:17">
      <c r="A23" s="164" t="s">
        <v>206</v>
      </c>
      <c r="B23" s="154">
        <v>1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6">
        <f t="shared" si="1"/>
        <v>49.333333333333336</v>
      </c>
      <c r="P23" s="33" t="s">
        <v>13</v>
      </c>
      <c r="Q23" s="153">
        <v>50</v>
      </c>
    </row>
    <row r="24" spans="1:17">
      <c r="A24" s="164" t="s">
        <v>207</v>
      </c>
      <c r="B24" s="154">
        <v>0</v>
      </c>
      <c r="C24" s="154">
        <v>0</v>
      </c>
      <c r="D24" s="154">
        <v>0</v>
      </c>
      <c r="E24" s="154">
        <v>0</v>
      </c>
      <c r="F24" s="154">
        <v>1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6">
        <f t="shared" si="1"/>
        <v>20</v>
      </c>
      <c r="P24" s="33" t="s">
        <v>13</v>
      </c>
      <c r="Q24" s="153">
        <v>20</v>
      </c>
    </row>
    <row r="25" spans="1:17">
      <c r="A25" s="164" t="s">
        <v>208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1</v>
      </c>
      <c r="N25" s="154">
        <v>0</v>
      </c>
      <c r="O25" s="156">
        <f t="shared" si="1"/>
        <v>16</v>
      </c>
      <c r="P25" s="33" t="s">
        <v>13</v>
      </c>
      <c r="Q25" s="165">
        <v>16</v>
      </c>
    </row>
    <row r="26" spans="1:17">
      <c r="A26" s="164" t="s">
        <v>209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154">
        <v>0</v>
      </c>
      <c r="N26" s="154">
        <v>1</v>
      </c>
      <c r="O26" s="156">
        <f t="shared" si="1"/>
        <v>6.4000000000000012</v>
      </c>
      <c r="P26" s="33" t="s">
        <v>13</v>
      </c>
      <c r="Q26" s="166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H9" sqref="H9"/>
    </sheetView>
  </sheetViews>
  <sheetFormatPr defaultColWidth="20.42578125" defaultRowHeight="12.75"/>
  <cols>
    <col min="1" max="1" width="23" style="80" bestFit="1" customWidth="1"/>
    <col min="2" max="2" width="13.85546875" style="80" bestFit="1" customWidth="1"/>
    <col min="3" max="3" width="9.140625" style="80" bestFit="1" customWidth="1"/>
    <col min="4" max="4" width="9.42578125" style="80" bestFit="1" customWidth="1"/>
    <col min="5" max="5" width="6.5703125" style="80" bestFit="1" customWidth="1"/>
    <col min="6" max="6" width="10.28515625" style="80" customWidth="1"/>
    <col min="7" max="7" width="11.7109375" style="80" customWidth="1"/>
    <col min="8" max="9" width="8.7109375" style="80" bestFit="1" customWidth="1"/>
    <col min="10" max="10" width="9.7109375" style="80" bestFit="1" customWidth="1"/>
    <col min="11" max="11" width="10.5703125" style="80" bestFit="1" customWidth="1"/>
    <col min="12" max="16384" width="20.42578125" style="80"/>
  </cols>
  <sheetData>
    <row r="1" spans="1:10">
      <c r="A1" s="169" t="s">
        <v>210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>
      <c r="A2" s="103"/>
      <c r="B2" s="103"/>
      <c r="C2" s="103"/>
      <c r="D2" s="103"/>
      <c r="E2" s="103"/>
    </row>
    <row r="3" spans="1:10">
      <c r="A3" s="170" t="s">
        <v>211</v>
      </c>
      <c r="B3" s="122" t="s">
        <v>212</v>
      </c>
      <c r="C3" s="122" t="s">
        <v>213</v>
      </c>
      <c r="D3" s="122" t="s">
        <v>214</v>
      </c>
      <c r="E3" s="122" t="s">
        <v>7</v>
      </c>
      <c r="G3" s="1" t="s">
        <v>215</v>
      </c>
    </row>
    <row r="4" spans="1:10">
      <c r="A4" s="126" t="s">
        <v>216</v>
      </c>
      <c r="B4" s="171">
        <v>50</v>
      </c>
      <c r="C4" s="172">
        <v>100</v>
      </c>
      <c r="D4" s="172">
        <v>50</v>
      </c>
      <c r="E4" s="173">
        <f>SUM(B4:D4)</f>
        <v>200</v>
      </c>
      <c r="H4" s="8" t="s">
        <v>217</v>
      </c>
      <c r="I4" s="8" t="s">
        <v>218</v>
      </c>
      <c r="J4" s="8" t="s">
        <v>7</v>
      </c>
    </row>
    <row r="5" spans="1:10">
      <c r="A5" s="126" t="s">
        <v>219</v>
      </c>
      <c r="B5" s="116">
        <v>30</v>
      </c>
      <c r="C5" s="117">
        <v>60</v>
      </c>
      <c r="D5" s="117">
        <v>50</v>
      </c>
      <c r="E5" s="174">
        <f>SUM(B5:D5)</f>
        <v>140</v>
      </c>
      <c r="G5" s="80" t="s">
        <v>220</v>
      </c>
      <c r="H5" s="175">
        <f>B7*E4</f>
        <v>72000</v>
      </c>
      <c r="I5" s="176">
        <f>B8*E5</f>
        <v>56000</v>
      </c>
      <c r="J5" s="177">
        <f>SUM(H5:I5)</f>
        <v>128000</v>
      </c>
    </row>
    <row r="6" spans="1:10">
      <c r="A6" s="170" t="s">
        <v>221</v>
      </c>
      <c r="B6" s="103"/>
      <c r="C6" s="103"/>
      <c r="D6" s="103"/>
      <c r="E6" s="103"/>
      <c r="G6" s="80" t="s">
        <v>51</v>
      </c>
      <c r="H6" s="178">
        <f>K33+K37+K41+I45</f>
        <v>54630</v>
      </c>
      <c r="I6" s="179">
        <f>K34+K38+K42+I46</f>
        <v>40100</v>
      </c>
      <c r="J6" s="180">
        <f>SUM(H6:I6)</f>
        <v>94730</v>
      </c>
    </row>
    <row r="7" spans="1:10">
      <c r="A7" s="126" t="s">
        <v>217</v>
      </c>
      <c r="B7" s="173">
        <v>360</v>
      </c>
      <c r="C7" s="103"/>
      <c r="D7" s="103"/>
      <c r="E7" s="103"/>
      <c r="G7" s="80" t="s">
        <v>8</v>
      </c>
      <c r="H7" s="181">
        <f>H5-H6</f>
        <v>17370</v>
      </c>
      <c r="I7" s="182">
        <f>I5-I6</f>
        <v>15900</v>
      </c>
      <c r="J7" s="183">
        <f>J5-J6</f>
        <v>33270</v>
      </c>
    </row>
    <row r="8" spans="1:10">
      <c r="A8" s="126" t="s">
        <v>218</v>
      </c>
      <c r="B8" s="174">
        <v>400</v>
      </c>
      <c r="C8" s="103"/>
      <c r="D8" s="103"/>
      <c r="E8" s="103"/>
    </row>
    <row r="9" spans="1:10">
      <c r="A9" s="170" t="s">
        <v>222</v>
      </c>
      <c r="B9" s="103"/>
      <c r="C9" s="103"/>
      <c r="D9" s="103"/>
      <c r="E9" s="103"/>
      <c r="G9" s="184" t="s">
        <v>223</v>
      </c>
      <c r="H9" s="185">
        <f>J7/J5</f>
        <v>0.25992187500000002</v>
      </c>
    </row>
    <row r="10" spans="1:10">
      <c r="A10" s="186" t="s">
        <v>224</v>
      </c>
      <c r="B10" s="103"/>
      <c r="C10" s="122" t="s">
        <v>225</v>
      </c>
      <c r="D10" s="122" t="s">
        <v>226</v>
      </c>
      <c r="E10" s="103"/>
    </row>
    <row r="11" spans="1:10">
      <c r="A11" s="126" t="s">
        <v>152</v>
      </c>
      <c r="B11" s="126" t="s">
        <v>212</v>
      </c>
      <c r="C11" s="171">
        <v>140</v>
      </c>
      <c r="D11" s="187">
        <v>250</v>
      </c>
      <c r="E11" s="103"/>
    </row>
    <row r="12" spans="1:10">
      <c r="A12" s="126" t="s">
        <v>152</v>
      </c>
      <c r="B12" s="126" t="s">
        <v>213</v>
      </c>
      <c r="C12" s="113">
        <v>60</v>
      </c>
      <c r="D12" s="114">
        <v>80</v>
      </c>
      <c r="E12" s="103"/>
    </row>
    <row r="13" spans="1:10">
      <c r="A13" s="188"/>
      <c r="B13" s="126" t="s">
        <v>214</v>
      </c>
      <c r="C13" s="116">
        <v>150</v>
      </c>
      <c r="D13" s="118">
        <v>100</v>
      </c>
      <c r="E13" s="103"/>
    </row>
    <row r="14" spans="1:10">
      <c r="A14" s="186" t="s">
        <v>227</v>
      </c>
      <c r="B14" s="103"/>
      <c r="C14" s="122" t="s">
        <v>225</v>
      </c>
      <c r="D14" s="122" t="s">
        <v>226</v>
      </c>
      <c r="E14" s="103"/>
    </row>
    <row r="15" spans="1:10">
      <c r="A15" s="103"/>
      <c r="B15" s="126" t="s">
        <v>217</v>
      </c>
      <c r="C15" s="189">
        <v>2</v>
      </c>
      <c r="D15" s="189">
        <v>2.5</v>
      </c>
      <c r="E15" s="103"/>
    </row>
    <row r="16" spans="1:10">
      <c r="A16" s="103"/>
      <c r="B16" s="126" t="s">
        <v>218</v>
      </c>
      <c r="C16" s="189">
        <v>1.5</v>
      </c>
      <c r="D16" s="189">
        <v>2</v>
      </c>
      <c r="E16" s="103"/>
    </row>
    <row r="17" spans="1:11">
      <c r="A17" s="1" t="s">
        <v>228</v>
      </c>
      <c r="B17" s="190"/>
    </row>
    <row r="18" spans="1:11">
      <c r="A18" s="186" t="s">
        <v>229</v>
      </c>
      <c r="B18" s="191" t="s">
        <v>217</v>
      </c>
      <c r="C18" s="177">
        <v>160</v>
      </c>
      <c r="D18" s="192"/>
    </row>
    <row r="19" spans="1:11">
      <c r="A19" s="193"/>
      <c r="B19" s="191" t="s">
        <v>218</v>
      </c>
      <c r="C19" s="183">
        <v>200</v>
      </c>
      <c r="D19" s="192"/>
    </row>
    <row r="20" spans="1:11">
      <c r="A20" s="193" t="s">
        <v>230</v>
      </c>
      <c r="B20" s="191" t="s">
        <v>217</v>
      </c>
      <c r="C20" s="177">
        <v>40</v>
      </c>
      <c r="D20" s="192"/>
    </row>
    <row r="21" spans="1:11">
      <c r="A21" s="193"/>
      <c r="B21" s="191" t="s">
        <v>218</v>
      </c>
      <c r="C21" s="183">
        <v>40</v>
      </c>
      <c r="D21" s="192"/>
    </row>
    <row r="22" spans="1:11">
      <c r="A22" s="193" t="s">
        <v>231</v>
      </c>
      <c r="B22" s="191" t="s">
        <v>217</v>
      </c>
      <c r="C22" s="177">
        <v>10</v>
      </c>
      <c r="D22" s="192"/>
    </row>
    <row r="23" spans="1:11">
      <c r="B23" s="191" t="s">
        <v>218</v>
      </c>
      <c r="C23" s="183">
        <v>10</v>
      </c>
      <c r="D23" s="192"/>
    </row>
    <row r="24" spans="1:11">
      <c r="B24" s="122" t="s">
        <v>152</v>
      </c>
      <c r="C24" s="194" t="s">
        <v>225</v>
      </c>
      <c r="D24" s="194" t="s">
        <v>226</v>
      </c>
    </row>
    <row r="25" spans="1:11">
      <c r="A25" s="193" t="s">
        <v>232</v>
      </c>
      <c r="B25" s="122" t="s">
        <v>152</v>
      </c>
      <c r="C25" s="195">
        <v>30</v>
      </c>
      <c r="D25" s="196">
        <v>30</v>
      </c>
    </row>
    <row r="26" spans="1:11">
      <c r="A26" s="193"/>
      <c r="B26" s="122"/>
      <c r="C26" s="194" t="s">
        <v>225</v>
      </c>
      <c r="D26" s="194" t="s">
        <v>226</v>
      </c>
    </row>
    <row r="27" spans="1:11">
      <c r="A27" s="193" t="s">
        <v>233</v>
      </c>
      <c r="B27" s="191" t="s">
        <v>217</v>
      </c>
      <c r="C27" s="195">
        <f>C15*C$25</f>
        <v>60</v>
      </c>
      <c r="D27" s="195">
        <f>D15*D$25</f>
        <v>75</v>
      </c>
    </row>
    <row r="28" spans="1:11">
      <c r="B28" s="191" t="s">
        <v>218</v>
      </c>
      <c r="C28" s="195">
        <f>C16*C$25</f>
        <v>45</v>
      </c>
      <c r="D28" s="195">
        <f>D16*D$25</f>
        <v>60</v>
      </c>
    </row>
    <row r="29" spans="1:11">
      <c r="B29" s="191"/>
      <c r="C29" s="103"/>
    </row>
    <row r="30" spans="1:11">
      <c r="A30" s="1" t="s">
        <v>234</v>
      </c>
      <c r="B30" s="117"/>
      <c r="C30" s="122" t="s">
        <v>225</v>
      </c>
      <c r="D30" s="122" t="s">
        <v>226</v>
      </c>
      <c r="E30" s="8" t="s">
        <v>7</v>
      </c>
      <c r="G30" s="1" t="s">
        <v>235</v>
      </c>
    </row>
    <row r="31" spans="1:11">
      <c r="A31" s="193" t="s">
        <v>236</v>
      </c>
      <c r="B31" s="80" t="s">
        <v>237</v>
      </c>
      <c r="C31" s="197">
        <v>32.5</v>
      </c>
      <c r="D31" s="198">
        <v>85.5</v>
      </c>
      <c r="E31" s="108">
        <f t="shared" ref="E31:E46" si="0">SUM(C31:D31)</f>
        <v>118</v>
      </c>
      <c r="I31" s="8" t="s">
        <v>225</v>
      </c>
      <c r="J31" s="8" t="s">
        <v>226</v>
      </c>
      <c r="K31" s="8" t="s">
        <v>7</v>
      </c>
    </row>
    <row r="32" spans="1:11">
      <c r="B32" s="80" t="s">
        <v>238</v>
      </c>
      <c r="C32" s="199">
        <v>0</v>
      </c>
      <c r="D32" s="200">
        <v>32</v>
      </c>
      <c r="E32" s="112">
        <f t="shared" si="0"/>
        <v>32</v>
      </c>
      <c r="G32" s="201" t="s">
        <v>239</v>
      </c>
    </row>
    <row r="33" spans="1:11">
      <c r="B33" s="80" t="s">
        <v>240</v>
      </c>
      <c r="C33" s="199">
        <v>37.5</v>
      </c>
      <c r="D33" s="200">
        <v>12.5</v>
      </c>
      <c r="E33" s="112">
        <f t="shared" si="0"/>
        <v>50</v>
      </c>
      <c r="G33" s="201"/>
      <c r="H33" s="202" t="s">
        <v>217</v>
      </c>
      <c r="I33" s="175">
        <f>C27*C34</f>
        <v>4200</v>
      </c>
      <c r="J33" s="176">
        <f>D27*D34</f>
        <v>9750</v>
      </c>
      <c r="K33" s="177">
        <f>SUM(I33:J33)</f>
        <v>13950</v>
      </c>
    </row>
    <row r="34" spans="1:11">
      <c r="B34" s="117" t="s">
        <v>241</v>
      </c>
      <c r="C34" s="203">
        <f>SUM(C31:C33)</f>
        <v>70</v>
      </c>
      <c r="D34" s="204">
        <f>SUM(D31:D33)</f>
        <v>130</v>
      </c>
      <c r="E34" s="205">
        <f t="shared" si="0"/>
        <v>200</v>
      </c>
      <c r="G34" s="201"/>
      <c r="H34" s="202" t="s">
        <v>218</v>
      </c>
      <c r="I34" s="178">
        <f>C38*C28</f>
        <v>6300</v>
      </c>
      <c r="J34" s="179">
        <f>D38*D28</f>
        <v>0</v>
      </c>
      <c r="K34" s="180">
        <f>SUM(I34:J34)</f>
        <v>6300</v>
      </c>
    </row>
    <row r="35" spans="1:11">
      <c r="B35" s="80" t="s">
        <v>242</v>
      </c>
      <c r="C35" s="197">
        <v>50</v>
      </c>
      <c r="D35" s="198">
        <v>0</v>
      </c>
      <c r="E35" s="108">
        <f t="shared" si="0"/>
        <v>50</v>
      </c>
      <c r="G35" s="201"/>
      <c r="H35" s="206" t="s">
        <v>7</v>
      </c>
      <c r="I35" s="181">
        <f>SUM(I33:I34)</f>
        <v>10500</v>
      </c>
      <c r="J35" s="182">
        <f>SUM(J33:J34)</f>
        <v>9750</v>
      </c>
      <c r="K35" s="207">
        <f>SUM(I35:J35)</f>
        <v>20250</v>
      </c>
    </row>
    <row r="36" spans="1:11">
      <c r="B36" s="80" t="s">
        <v>243</v>
      </c>
      <c r="C36" s="199">
        <v>40</v>
      </c>
      <c r="D36" s="200">
        <v>0</v>
      </c>
      <c r="E36" s="112">
        <f t="shared" si="0"/>
        <v>40</v>
      </c>
      <c r="G36" s="201" t="s">
        <v>244</v>
      </c>
      <c r="I36" s="208"/>
      <c r="J36" s="208"/>
      <c r="K36" s="208"/>
    </row>
    <row r="37" spans="1:11">
      <c r="B37" s="80" t="s">
        <v>245</v>
      </c>
      <c r="C37" s="199">
        <v>50</v>
      </c>
      <c r="D37" s="200">
        <v>0</v>
      </c>
      <c r="E37" s="112">
        <f t="shared" si="0"/>
        <v>50</v>
      </c>
      <c r="G37" s="201"/>
      <c r="H37" s="202" t="s">
        <v>217</v>
      </c>
      <c r="I37" s="175">
        <f>C18*C34</f>
        <v>11200</v>
      </c>
      <c r="J37" s="176">
        <f>C18*D34</f>
        <v>20800</v>
      </c>
      <c r="K37" s="177">
        <f>SUM(I37:J37)</f>
        <v>32000</v>
      </c>
    </row>
    <row r="38" spans="1:11">
      <c r="B38" s="117" t="s">
        <v>246</v>
      </c>
      <c r="C38" s="203">
        <f>SUM(C35:C37)</f>
        <v>140</v>
      </c>
      <c r="D38" s="204">
        <f>SUM(D35:D37)</f>
        <v>0</v>
      </c>
      <c r="E38" s="205">
        <f t="shared" si="0"/>
        <v>140</v>
      </c>
      <c r="G38" s="201"/>
      <c r="H38" s="202" t="s">
        <v>218</v>
      </c>
      <c r="I38" s="178">
        <f>C19*C38</f>
        <v>28000</v>
      </c>
      <c r="J38" s="179">
        <f>C19*D38</f>
        <v>0</v>
      </c>
      <c r="K38" s="180">
        <f>SUM(I38:J38)</f>
        <v>28000</v>
      </c>
    </row>
    <row r="39" spans="1:11">
      <c r="B39" s="80" t="s">
        <v>247</v>
      </c>
      <c r="C39" s="106">
        <f t="shared" ref="C39:D42" si="1">C31+C35</f>
        <v>82.5</v>
      </c>
      <c r="D39" s="107">
        <f t="shared" si="1"/>
        <v>85.5</v>
      </c>
      <c r="E39" s="108">
        <f t="shared" si="0"/>
        <v>168</v>
      </c>
      <c r="G39" s="201"/>
      <c r="H39" s="206" t="s">
        <v>7</v>
      </c>
      <c r="I39" s="181">
        <f>SUM(I37:I38)</f>
        <v>39200</v>
      </c>
      <c r="J39" s="182">
        <f>SUM(J37:J38)</f>
        <v>20800</v>
      </c>
      <c r="K39" s="183">
        <f>SUM(I39:J39)</f>
        <v>60000</v>
      </c>
    </row>
    <row r="40" spans="1:11">
      <c r="B40" s="80" t="s">
        <v>248</v>
      </c>
      <c r="C40" s="110">
        <f t="shared" si="1"/>
        <v>40</v>
      </c>
      <c r="D40" s="111">
        <f t="shared" si="1"/>
        <v>32</v>
      </c>
      <c r="E40" s="112">
        <f t="shared" si="0"/>
        <v>72</v>
      </c>
      <c r="G40" s="201" t="s">
        <v>249</v>
      </c>
      <c r="I40" s="208"/>
      <c r="J40" s="208"/>
      <c r="K40" s="208"/>
    </row>
    <row r="41" spans="1:11">
      <c r="B41" s="80" t="s">
        <v>250</v>
      </c>
      <c r="C41" s="110">
        <f t="shared" si="1"/>
        <v>87.5</v>
      </c>
      <c r="D41" s="111">
        <f t="shared" si="1"/>
        <v>12.5</v>
      </c>
      <c r="E41" s="112">
        <f t="shared" si="0"/>
        <v>100</v>
      </c>
      <c r="G41" s="201"/>
      <c r="H41" s="202" t="s">
        <v>217</v>
      </c>
      <c r="I41" s="175">
        <f>C20*C34</f>
        <v>2800</v>
      </c>
      <c r="J41" s="176">
        <f>C20*D34</f>
        <v>5200</v>
      </c>
      <c r="K41" s="177">
        <f>SUM(I41:J41)</f>
        <v>8000</v>
      </c>
    </row>
    <row r="42" spans="1:11">
      <c r="B42" s="117" t="s">
        <v>251</v>
      </c>
      <c r="C42" s="203">
        <f t="shared" si="1"/>
        <v>210</v>
      </c>
      <c r="D42" s="204">
        <f t="shared" si="1"/>
        <v>130</v>
      </c>
      <c r="E42" s="205">
        <f t="shared" si="0"/>
        <v>340</v>
      </c>
      <c r="G42" s="201"/>
      <c r="H42" s="202" t="s">
        <v>218</v>
      </c>
      <c r="I42" s="178">
        <f>C21*C38</f>
        <v>5600</v>
      </c>
      <c r="J42" s="179">
        <f>C21*D38</f>
        <v>0</v>
      </c>
      <c r="K42" s="180">
        <f>SUM(I42:J42)</f>
        <v>5600</v>
      </c>
    </row>
    <row r="43" spans="1:11">
      <c r="A43" s="193" t="s">
        <v>252</v>
      </c>
      <c r="B43" s="80" t="s">
        <v>212</v>
      </c>
      <c r="C43" s="106">
        <f>C31*C15+C35*C$16</f>
        <v>140</v>
      </c>
      <c r="D43" s="107">
        <f>D31*D15+D35*D16</f>
        <v>213.75</v>
      </c>
      <c r="E43" s="108">
        <f t="shared" si="0"/>
        <v>353.75</v>
      </c>
      <c r="G43" s="201"/>
      <c r="H43" s="206" t="s">
        <v>7</v>
      </c>
      <c r="I43" s="181">
        <f>SUM(I41:I42)</f>
        <v>8400</v>
      </c>
      <c r="J43" s="182">
        <f>SUM(J41:J42)</f>
        <v>5200</v>
      </c>
      <c r="K43" s="183">
        <f>SUM(I43:J43)</f>
        <v>13600</v>
      </c>
    </row>
    <row r="44" spans="1:11">
      <c r="B44" s="80" t="s">
        <v>213</v>
      </c>
      <c r="C44" s="110">
        <f>C32*C15+C36*C16</f>
        <v>60</v>
      </c>
      <c r="D44" s="111">
        <f>D32*D15+D36*D16</f>
        <v>80</v>
      </c>
      <c r="E44" s="112">
        <f t="shared" si="0"/>
        <v>140</v>
      </c>
      <c r="G44" s="201" t="s">
        <v>253</v>
      </c>
      <c r="I44" s="208"/>
      <c r="J44" s="208"/>
      <c r="K44" s="208"/>
    </row>
    <row r="45" spans="1:11">
      <c r="B45" s="80" t="s">
        <v>214</v>
      </c>
      <c r="C45" s="110">
        <f>C33*C15+C37*C16</f>
        <v>150</v>
      </c>
      <c r="D45" s="111">
        <f>D33*D15+D37*D16</f>
        <v>31.25</v>
      </c>
      <c r="E45" s="112">
        <f t="shared" si="0"/>
        <v>181.25</v>
      </c>
      <c r="H45" s="202" t="s">
        <v>217</v>
      </c>
      <c r="I45" s="177">
        <f>C22*E53</f>
        <v>680</v>
      </c>
      <c r="J45" s="208"/>
      <c r="K45" s="208" t="s">
        <v>254</v>
      </c>
    </row>
    <row r="46" spans="1:11">
      <c r="B46" s="117" t="s">
        <v>7</v>
      </c>
      <c r="C46" s="203">
        <f>SUM(C43:C45)</f>
        <v>350</v>
      </c>
      <c r="D46" s="204">
        <f>SUM(D43:D45)</f>
        <v>325</v>
      </c>
      <c r="E46" s="205">
        <f t="shared" si="0"/>
        <v>675</v>
      </c>
      <c r="H46" s="202" t="s">
        <v>218</v>
      </c>
      <c r="I46" s="180">
        <f>C23*E58</f>
        <v>200</v>
      </c>
      <c r="J46" s="208"/>
      <c r="K46" s="208" t="s">
        <v>7</v>
      </c>
    </row>
    <row r="47" spans="1:11">
      <c r="H47" s="206" t="s">
        <v>7</v>
      </c>
      <c r="I47" s="207">
        <f>SUM(I45:I46)</f>
        <v>880</v>
      </c>
      <c r="J47" s="209"/>
      <c r="K47" s="209">
        <f>K35+I47</f>
        <v>21130</v>
      </c>
    </row>
    <row r="48" spans="1:11">
      <c r="A48" s="1" t="s">
        <v>255</v>
      </c>
    </row>
    <row r="49" spans="1:5">
      <c r="A49" s="117"/>
      <c r="B49" s="122" t="s">
        <v>212</v>
      </c>
      <c r="C49" s="122" t="s">
        <v>213</v>
      </c>
      <c r="D49" s="122" t="s">
        <v>214</v>
      </c>
      <c r="E49" s="122" t="s">
        <v>7</v>
      </c>
    </row>
    <row r="50" spans="1:5">
      <c r="A50" s="191" t="s">
        <v>256</v>
      </c>
      <c r="B50" s="106">
        <f>B4</f>
        <v>50</v>
      </c>
      <c r="C50" s="107">
        <f>C4</f>
        <v>100</v>
      </c>
      <c r="D50" s="107">
        <f>D4</f>
        <v>50</v>
      </c>
      <c r="E50" s="108">
        <f>SUM(B50:D50)</f>
        <v>200</v>
      </c>
    </row>
    <row r="51" spans="1:5">
      <c r="A51" s="191" t="s">
        <v>257</v>
      </c>
      <c r="B51" s="110">
        <f>E31</f>
        <v>118</v>
      </c>
      <c r="C51" s="111">
        <f>E32</f>
        <v>32</v>
      </c>
      <c r="D51" s="111">
        <f>E33</f>
        <v>50</v>
      </c>
      <c r="E51" s="112">
        <f>SUM(B51:D51)</f>
        <v>200</v>
      </c>
    </row>
    <row r="52" spans="1:5">
      <c r="A52" s="191" t="s">
        <v>258</v>
      </c>
      <c r="B52" s="110">
        <v>0</v>
      </c>
      <c r="C52" s="111">
        <f>B53</f>
        <v>68</v>
      </c>
      <c r="D52" s="111">
        <f>C53</f>
        <v>0</v>
      </c>
      <c r="E52" s="112" t="s">
        <v>152</v>
      </c>
    </row>
    <row r="53" spans="1:5">
      <c r="A53" s="191" t="s">
        <v>259</v>
      </c>
      <c r="B53" s="199">
        <v>68</v>
      </c>
      <c r="C53" s="200">
        <v>0</v>
      </c>
      <c r="D53" s="111">
        <v>0</v>
      </c>
      <c r="E53" s="112">
        <f>SUM(B53:D53)</f>
        <v>68</v>
      </c>
    </row>
    <row r="54" spans="1:5">
      <c r="A54" s="210" t="s">
        <v>260</v>
      </c>
      <c r="B54" s="203">
        <f>B51+B52-B53</f>
        <v>50</v>
      </c>
      <c r="C54" s="204">
        <f>C51+C52-C53</f>
        <v>100</v>
      </c>
      <c r="D54" s="204">
        <f>D51+D52-D53</f>
        <v>50</v>
      </c>
      <c r="E54" s="205">
        <f>SUM(B54:D54)</f>
        <v>200</v>
      </c>
    </row>
    <row r="55" spans="1:5">
      <c r="A55" s="191" t="s">
        <v>261</v>
      </c>
      <c r="B55" s="106">
        <f>B5</f>
        <v>30</v>
      </c>
      <c r="C55" s="107">
        <f>C5</f>
        <v>60</v>
      </c>
      <c r="D55" s="107">
        <f>D5</f>
        <v>50</v>
      </c>
      <c r="E55" s="108">
        <f>SUM(B55:D55)</f>
        <v>140</v>
      </c>
    </row>
    <row r="56" spans="1:5">
      <c r="A56" s="191" t="s">
        <v>262</v>
      </c>
      <c r="B56" s="110">
        <f>E35</f>
        <v>50</v>
      </c>
      <c r="C56" s="111">
        <f>E36</f>
        <v>40</v>
      </c>
      <c r="D56" s="111">
        <f>E37</f>
        <v>50</v>
      </c>
      <c r="E56" s="112">
        <f>SUM(B56:D56)</f>
        <v>140</v>
      </c>
    </row>
    <row r="57" spans="1:5">
      <c r="A57" s="191" t="s">
        <v>263</v>
      </c>
      <c r="B57" s="110">
        <v>0</v>
      </c>
      <c r="C57" s="111">
        <f>B58</f>
        <v>20</v>
      </c>
      <c r="D57" s="111">
        <f>C58</f>
        <v>0</v>
      </c>
      <c r="E57" s="112"/>
    </row>
    <row r="58" spans="1:5">
      <c r="A58" s="191" t="s">
        <v>264</v>
      </c>
      <c r="B58" s="199">
        <v>20</v>
      </c>
      <c r="C58" s="200">
        <v>0</v>
      </c>
      <c r="D58" s="111">
        <v>0</v>
      </c>
      <c r="E58" s="112">
        <f>SUM(B58:D58)</f>
        <v>20</v>
      </c>
    </row>
    <row r="59" spans="1:5">
      <c r="A59" s="210" t="s">
        <v>265</v>
      </c>
      <c r="B59" s="203">
        <f>B56+B57-B58</f>
        <v>30</v>
      </c>
      <c r="C59" s="204">
        <f>C56+C57-C58</f>
        <v>60</v>
      </c>
      <c r="D59" s="204">
        <f>D56+D57-D58</f>
        <v>50</v>
      </c>
      <c r="E59" s="205">
        <f>SUM(B59:D59)</f>
        <v>140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R14" sqref="R14"/>
    </sheetView>
  </sheetViews>
  <sheetFormatPr defaultRowHeight="12.75"/>
  <cols>
    <col min="1" max="1" width="6.5703125" style="80" customWidth="1"/>
    <col min="2" max="17" width="5.28515625" style="80" customWidth="1"/>
    <col min="18" max="18" width="8.28515625" style="80" customWidth="1"/>
    <col min="19" max="19" width="3.42578125" style="211" customWidth="1"/>
    <col min="20" max="20" width="5.7109375" style="80" customWidth="1"/>
    <col min="21" max="21" width="5" style="80" customWidth="1"/>
    <col min="22" max="256" width="9.140625" style="80"/>
    <col min="257" max="257" width="6.5703125" style="80" customWidth="1"/>
    <col min="258" max="273" width="5.28515625" style="80" customWidth="1"/>
    <col min="274" max="274" width="8.28515625" style="80" customWidth="1"/>
    <col min="275" max="275" width="3.42578125" style="80" customWidth="1"/>
    <col min="276" max="276" width="5.7109375" style="80" customWidth="1"/>
    <col min="277" max="277" width="5" style="80" customWidth="1"/>
    <col min="278" max="512" width="9.140625" style="80"/>
    <col min="513" max="513" width="6.5703125" style="80" customWidth="1"/>
    <col min="514" max="529" width="5.28515625" style="80" customWidth="1"/>
    <col min="530" max="530" width="8.28515625" style="80" customWidth="1"/>
    <col min="531" max="531" width="3.42578125" style="80" customWidth="1"/>
    <col min="532" max="532" width="5.7109375" style="80" customWidth="1"/>
    <col min="533" max="533" width="5" style="80" customWidth="1"/>
    <col min="534" max="768" width="9.140625" style="80"/>
    <col min="769" max="769" width="6.5703125" style="80" customWidth="1"/>
    <col min="770" max="785" width="5.28515625" style="80" customWidth="1"/>
    <col min="786" max="786" width="8.28515625" style="80" customWidth="1"/>
    <col min="787" max="787" width="3.42578125" style="80" customWidth="1"/>
    <col min="788" max="788" width="5.7109375" style="80" customWidth="1"/>
    <col min="789" max="789" width="5" style="80" customWidth="1"/>
    <col min="790" max="1024" width="9.140625" style="80"/>
    <col min="1025" max="1025" width="6.5703125" style="80" customWidth="1"/>
    <col min="1026" max="1041" width="5.28515625" style="80" customWidth="1"/>
    <col min="1042" max="1042" width="8.28515625" style="80" customWidth="1"/>
    <col min="1043" max="1043" width="3.42578125" style="80" customWidth="1"/>
    <col min="1044" max="1044" width="5.7109375" style="80" customWidth="1"/>
    <col min="1045" max="1045" width="5" style="80" customWidth="1"/>
    <col min="1046" max="1280" width="9.140625" style="80"/>
    <col min="1281" max="1281" width="6.5703125" style="80" customWidth="1"/>
    <col min="1282" max="1297" width="5.28515625" style="80" customWidth="1"/>
    <col min="1298" max="1298" width="8.28515625" style="80" customWidth="1"/>
    <col min="1299" max="1299" width="3.42578125" style="80" customWidth="1"/>
    <col min="1300" max="1300" width="5.7109375" style="80" customWidth="1"/>
    <col min="1301" max="1301" width="5" style="80" customWidth="1"/>
    <col min="1302" max="1536" width="9.140625" style="80"/>
    <col min="1537" max="1537" width="6.5703125" style="80" customWidth="1"/>
    <col min="1538" max="1553" width="5.28515625" style="80" customWidth="1"/>
    <col min="1554" max="1554" width="8.28515625" style="80" customWidth="1"/>
    <col min="1555" max="1555" width="3.42578125" style="80" customWidth="1"/>
    <col min="1556" max="1556" width="5.7109375" style="80" customWidth="1"/>
    <col min="1557" max="1557" width="5" style="80" customWidth="1"/>
    <col min="1558" max="1792" width="9.140625" style="80"/>
    <col min="1793" max="1793" width="6.5703125" style="80" customWidth="1"/>
    <col min="1794" max="1809" width="5.28515625" style="80" customWidth="1"/>
    <col min="1810" max="1810" width="8.28515625" style="80" customWidth="1"/>
    <col min="1811" max="1811" width="3.42578125" style="80" customWidth="1"/>
    <col min="1812" max="1812" width="5.7109375" style="80" customWidth="1"/>
    <col min="1813" max="1813" width="5" style="80" customWidth="1"/>
    <col min="1814" max="2048" width="9.140625" style="80"/>
    <col min="2049" max="2049" width="6.5703125" style="80" customWidth="1"/>
    <col min="2050" max="2065" width="5.28515625" style="80" customWidth="1"/>
    <col min="2066" max="2066" width="8.28515625" style="80" customWidth="1"/>
    <col min="2067" max="2067" width="3.42578125" style="80" customWidth="1"/>
    <col min="2068" max="2068" width="5.7109375" style="80" customWidth="1"/>
    <col min="2069" max="2069" width="5" style="80" customWidth="1"/>
    <col min="2070" max="2304" width="9.140625" style="80"/>
    <col min="2305" max="2305" width="6.5703125" style="80" customWidth="1"/>
    <col min="2306" max="2321" width="5.28515625" style="80" customWidth="1"/>
    <col min="2322" max="2322" width="8.28515625" style="80" customWidth="1"/>
    <col min="2323" max="2323" width="3.42578125" style="80" customWidth="1"/>
    <col min="2324" max="2324" width="5.7109375" style="80" customWidth="1"/>
    <col min="2325" max="2325" width="5" style="80" customWidth="1"/>
    <col min="2326" max="2560" width="9.140625" style="80"/>
    <col min="2561" max="2561" width="6.5703125" style="80" customWidth="1"/>
    <col min="2562" max="2577" width="5.28515625" style="80" customWidth="1"/>
    <col min="2578" max="2578" width="8.28515625" style="80" customWidth="1"/>
    <col min="2579" max="2579" width="3.42578125" style="80" customWidth="1"/>
    <col min="2580" max="2580" width="5.7109375" style="80" customWidth="1"/>
    <col min="2581" max="2581" width="5" style="80" customWidth="1"/>
    <col min="2582" max="2816" width="9.140625" style="80"/>
    <col min="2817" max="2817" width="6.5703125" style="80" customWidth="1"/>
    <col min="2818" max="2833" width="5.28515625" style="80" customWidth="1"/>
    <col min="2834" max="2834" width="8.28515625" style="80" customWidth="1"/>
    <col min="2835" max="2835" width="3.42578125" style="80" customWidth="1"/>
    <col min="2836" max="2836" width="5.7109375" style="80" customWidth="1"/>
    <col min="2837" max="2837" width="5" style="80" customWidth="1"/>
    <col min="2838" max="3072" width="9.140625" style="80"/>
    <col min="3073" max="3073" width="6.5703125" style="80" customWidth="1"/>
    <col min="3074" max="3089" width="5.28515625" style="80" customWidth="1"/>
    <col min="3090" max="3090" width="8.28515625" style="80" customWidth="1"/>
    <col min="3091" max="3091" width="3.42578125" style="80" customWidth="1"/>
    <col min="3092" max="3092" width="5.7109375" style="80" customWidth="1"/>
    <col min="3093" max="3093" width="5" style="80" customWidth="1"/>
    <col min="3094" max="3328" width="9.140625" style="80"/>
    <col min="3329" max="3329" width="6.5703125" style="80" customWidth="1"/>
    <col min="3330" max="3345" width="5.28515625" style="80" customWidth="1"/>
    <col min="3346" max="3346" width="8.28515625" style="80" customWidth="1"/>
    <col min="3347" max="3347" width="3.42578125" style="80" customWidth="1"/>
    <col min="3348" max="3348" width="5.7109375" style="80" customWidth="1"/>
    <col min="3349" max="3349" width="5" style="80" customWidth="1"/>
    <col min="3350" max="3584" width="9.140625" style="80"/>
    <col min="3585" max="3585" width="6.5703125" style="80" customWidth="1"/>
    <col min="3586" max="3601" width="5.28515625" style="80" customWidth="1"/>
    <col min="3602" max="3602" width="8.28515625" style="80" customWidth="1"/>
    <col min="3603" max="3603" width="3.42578125" style="80" customWidth="1"/>
    <col min="3604" max="3604" width="5.7109375" style="80" customWidth="1"/>
    <col min="3605" max="3605" width="5" style="80" customWidth="1"/>
    <col min="3606" max="3840" width="9.140625" style="80"/>
    <col min="3841" max="3841" width="6.5703125" style="80" customWidth="1"/>
    <col min="3842" max="3857" width="5.28515625" style="80" customWidth="1"/>
    <col min="3858" max="3858" width="8.28515625" style="80" customWidth="1"/>
    <col min="3859" max="3859" width="3.42578125" style="80" customWidth="1"/>
    <col min="3860" max="3860" width="5.7109375" style="80" customWidth="1"/>
    <col min="3861" max="3861" width="5" style="80" customWidth="1"/>
    <col min="3862" max="4096" width="9.140625" style="80"/>
    <col min="4097" max="4097" width="6.5703125" style="80" customWidth="1"/>
    <col min="4098" max="4113" width="5.28515625" style="80" customWidth="1"/>
    <col min="4114" max="4114" width="8.28515625" style="80" customWidth="1"/>
    <col min="4115" max="4115" width="3.42578125" style="80" customWidth="1"/>
    <col min="4116" max="4116" width="5.7109375" style="80" customWidth="1"/>
    <col min="4117" max="4117" width="5" style="80" customWidth="1"/>
    <col min="4118" max="4352" width="9.140625" style="80"/>
    <col min="4353" max="4353" width="6.5703125" style="80" customWidth="1"/>
    <col min="4354" max="4369" width="5.28515625" style="80" customWidth="1"/>
    <col min="4370" max="4370" width="8.28515625" style="80" customWidth="1"/>
    <col min="4371" max="4371" width="3.42578125" style="80" customWidth="1"/>
    <col min="4372" max="4372" width="5.7109375" style="80" customWidth="1"/>
    <col min="4373" max="4373" width="5" style="80" customWidth="1"/>
    <col min="4374" max="4608" width="9.140625" style="80"/>
    <col min="4609" max="4609" width="6.5703125" style="80" customWidth="1"/>
    <col min="4610" max="4625" width="5.28515625" style="80" customWidth="1"/>
    <col min="4626" max="4626" width="8.28515625" style="80" customWidth="1"/>
    <col min="4627" max="4627" width="3.42578125" style="80" customWidth="1"/>
    <col min="4628" max="4628" width="5.7109375" style="80" customWidth="1"/>
    <col min="4629" max="4629" width="5" style="80" customWidth="1"/>
    <col min="4630" max="4864" width="9.140625" style="80"/>
    <col min="4865" max="4865" width="6.5703125" style="80" customWidth="1"/>
    <col min="4866" max="4881" width="5.28515625" style="80" customWidth="1"/>
    <col min="4882" max="4882" width="8.28515625" style="80" customWidth="1"/>
    <col min="4883" max="4883" width="3.42578125" style="80" customWidth="1"/>
    <col min="4884" max="4884" width="5.7109375" style="80" customWidth="1"/>
    <col min="4885" max="4885" width="5" style="80" customWidth="1"/>
    <col min="4886" max="5120" width="9.140625" style="80"/>
    <col min="5121" max="5121" width="6.5703125" style="80" customWidth="1"/>
    <col min="5122" max="5137" width="5.28515625" style="80" customWidth="1"/>
    <col min="5138" max="5138" width="8.28515625" style="80" customWidth="1"/>
    <col min="5139" max="5139" width="3.42578125" style="80" customWidth="1"/>
    <col min="5140" max="5140" width="5.7109375" style="80" customWidth="1"/>
    <col min="5141" max="5141" width="5" style="80" customWidth="1"/>
    <col min="5142" max="5376" width="9.140625" style="80"/>
    <col min="5377" max="5377" width="6.5703125" style="80" customWidth="1"/>
    <col min="5378" max="5393" width="5.28515625" style="80" customWidth="1"/>
    <col min="5394" max="5394" width="8.28515625" style="80" customWidth="1"/>
    <col min="5395" max="5395" width="3.42578125" style="80" customWidth="1"/>
    <col min="5396" max="5396" width="5.7109375" style="80" customWidth="1"/>
    <col min="5397" max="5397" width="5" style="80" customWidth="1"/>
    <col min="5398" max="5632" width="9.140625" style="80"/>
    <col min="5633" max="5633" width="6.5703125" style="80" customWidth="1"/>
    <col min="5634" max="5649" width="5.28515625" style="80" customWidth="1"/>
    <col min="5650" max="5650" width="8.28515625" style="80" customWidth="1"/>
    <col min="5651" max="5651" width="3.42578125" style="80" customWidth="1"/>
    <col min="5652" max="5652" width="5.7109375" style="80" customWidth="1"/>
    <col min="5653" max="5653" width="5" style="80" customWidth="1"/>
    <col min="5654" max="5888" width="9.140625" style="80"/>
    <col min="5889" max="5889" width="6.5703125" style="80" customWidth="1"/>
    <col min="5890" max="5905" width="5.28515625" style="80" customWidth="1"/>
    <col min="5906" max="5906" width="8.28515625" style="80" customWidth="1"/>
    <col min="5907" max="5907" width="3.42578125" style="80" customWidth="1"/>
    <col min="5908" max="5908" width="5.7109375" style="80" customWidth="1"/>
    <col min="5909" max="5909" width="5" style="80" customWidth="1"/>
    <col min="5910" max="6144" width="9.140625" style="80"/>
    <col min="6145" max="6145" width="6.5703125" style="80" customWidth="1"/>
    <col min="6146" max="6161" width="5.28515625" style="80" customWidth="1"/>
    <col min="6162" max="6162" width="8.28515625" style="80" customWidth="1"/>
    <col min="6163" max="6163" width="3.42578125" style="80" customWidth="1"/>
    <col min="6164" max="6164" width="5.7109375" style="80" customWidth="1"/>
    <col min="6165" max="6165" width="5" style="80" customWidth="1"/>
    <col min="6166" max="6400" width="9.140625" style="80"/>
    <col min="6401" max="6401" width="6.5703125" style="80" customWidth="1"/>
    <col min="6402" max="6417" width="5.28515625" style="80" customWidth="1"/>
    <col min="6418" max="6418" width="8.28515625" style="80" customWidth="1"/>
    <col min="6419" max="6419" width="3.42578125" style="80" customWidth="1"/>
    <col min="6420" max="6420" width="5.7109375" style="80" customWidth="1"/>
    <col min="6421" max="6421" width="5" style="80" customWidth="1"/>
    <col min="6422" max="6656" width="9.140625" style="80"/>
    <col min="6657" max="6657" width="6.5703125" style="80" customWidth="1"/>
    <col min="6658" max="6673" width="5.28515625" style="80" customWidth="1"/>
    <col min="6674" max="6674" width="8.28515625" style="80" customWidth="1"/>
    <col min="6675" max="6675" width="3.42578125" style="80" customWidth="1"/>
    <col min="6676" max="6676" width="5.7109375" style="80" customWidth="1"/>
    <col min="6677" max="6677" width="5" style="80" customWidth="1"/>
    <col min="6678" max="6912" width="9.140625" style="80"/>
    <col min="6913" max="6913" width="6.5703125" style="80" customWidth="1"/>
    <col min="6914" max="6929" width="5.28515625" style="80" customWidth="1"/>
    <col min="6930" max="6930" width="8.28515625" style="80" customWidth="1"/>
    <col min="6931" max="6931" width="3.42578125" style="80" customWidth="1"/>
    <col min="6932" max="6932" width="5.7109375" style="80" customWidth="1"/>
    <col min="6933" max="6933" width="5" style="80" customWidth="1"/>
    <col min="6934" max="7168" width="9.140625" style="80"/>
    <col min="7169" max="7169" width="6.5703125" style="80" customWidth="1"/>
    <col min="7170" max="7185" width="5.28515625" style="80" customWidth="1"/>
    <col min="7186" max="7186" width="8.28515625" style="80" customWidth="1"/>
    <col min="7187" max="7187" width="3.42578125" style="80" customWidth="1"/>
    <col min="7188" max="7188" width="5.7109375" style="80" customWidth="1"/>
    <col min="7189" max="7189" width="5" style="80" customWidth="1"/>
    <col min="7190" max="7424" width="9.140625" style="80"/>
    <col min="7425" max="7425" width="6.5703125" style="80" customWidth="1"/>
    <col min="7426" max="7441" width="5.28515625" style="80" customWidth="1"/>
    <col min="7442" max="7442" width="8.28515625" style="80" customWidth="1"/>
    <col min="7443" max="7443" width="3.42578125" style="80" customWidth="1"/>
    <col min="7444" max="7444" width="5.7109375" style="80" customWidth="1"/>
    <col min="7445" max="7445" width="5" style="80" customWidth="1"/>
    <col min="7446" max="7680" width="9.140625" style="80"/>
    <col min="7681" max="7681" width="6.5703125" style="80" customWidth="1"/>
    <col min="7682" max="7697" width="5.28515625" style="80" customWidth="1"/>
    <col min="7698" max="7698" width="8.28515625" style="80" customWidth="1"/>
    <col min="7699" max="7699" width="3.42578125" style="80" customWidth="1"/>
    <col min="7700" max="7700" width="5.7109375" style="80" customWidth="1"/>
    <col min="7701" max="7701" width="5" style="80" customWidth="1"/>
    <col min="7702" max="7936" width="9.140625" style="80"/>
    <col min="7937" max="7937" width="6.5703125" style="80" customWidth="1"/>
    <col min="7938" max="7953" width="5.28515625" style="80" customWidth="1"/>
    <col min="7954" max="7954" width="8.28515625" style="80" customWidth="1"/>
    <col min="7955" max="7955" width="3.42578125" style="80" customWidth="1"/>
    <col min="7956" max="7956" width="5.7109375" style="80" customWidth="1"/>
    <col min="7957" max="7957" width="5" style="80" customWidth="1"/>
    <col min="7958" max="8192" width="9.140625" style="80"/>
    <col min="8193" max="8193" width="6.5703125" style="80" customWidth="1"/>
    <col min="8194" max="8209" width="5.28515625" style="80" customWidth="1"/>
    <col min="8210" max="8210" width="8.28515625" style="80" customWidth="1"/>
    <col min="8211" max="8211" width="3.42578125" style="80" customWidth="1"/>
    <col min="8212" max="8212" width="5.7109375" style="80" customWidth="1"/>
    <col min="8213" max="8213" width="5" style="80" customWidth="1"/>
    <col min="8214" max="8448" width="9.140625" style="80"/>
    <col min="8449" max="8449" width="6.5703125" style="80" customWidth="1"/>
    <col min="8450" max="8465" width="5.28515625" style="80" customWidth="1"/>
    <col min="8466" max="8466" width="8.28515625" style="80" customWidth="1"/>
    <col min="8467" max="8467" width="3.42578125" style="80" customWidth="1"/>
    <col min="8468" max="8468" width="5.7109375" style="80" customWidth="1"/>
    <col min="8469" max="8469" width="5" style="80" customWidth="1"/>
    <col min="8470" max="8704" width="9.140625" style="80"/>
    <col min="8705" max="8705" width="6.5703125" style="80" customWidth="1"/>
    <col min="8706" max="8721" width="5.28515625" style="80" customWidth="1"/>
    <col min="8722" max="8722" width="8.28515625" style="80" customWidth="1"/>
    <col min="8723" max="8723" width="3.42578125" style="80" customWidth="1"/>
    <col min="8724" max="8724" width="5.7109375" style="80" customWidth="1"/>
    <col min="8725" max="8725" width="5" style="80" customWidth="1"/>
    <col min="8726" max="8960" width="9.140625" style="80"/>
    <col min="8961" max="8961" width="6.5703125" style="80" customWidth="1"/>
    <col min="8962" max="8977" width="5.28515625" style="80" customWidth="1"/>
    <col min="8978" max="8978" width="8.28515625" style="80" customWidth="1"/>
    <col min="8979" max="8979" width="3.42578125" style="80" customWidth="1"/>
    <col min="8980" max="8980" width="5.7109375" style="80" customWidth="1"/>
    <col min="8981" max="8981" width="5" style="80" customWidth="1"/>
    <col min="8982" max="9216" width="9.140625" style="80"/>
    <col min="9217" max="9217" width="6.5703125" style="80" customWidth="1"/>
    <col min="9218" max="9233" width="5.28515625" style="80" customWidth="1"/>
    <col min="9234" max="9234" width="8.28515625" style="80" customWidth="1"/>
    <col min="9235" max="9235" width="3.42578125" style="80" customWidth="1"/>
    <col min="9236" max="9236" width="5.7109375" style="80" customWidth="1"/>
    <col min="9237" max="9237" width="5" style="80" customWidth="1"/>
    <col min="9238" max="9472" width="9.140625" style="80"/>
    <col min="9473" max="9473" width="6.5703125" style="80" customWidth="1"/>
    <col min="9474" max="9489" width="5.28515625" style="80" customWidth="1"/>
    <col min="9490" max="9490" width="8.28515625" style="80" customWidth="1"/>
    <col min="9491" max="9491" width="3.42578125" style="80" customWidth="1"/>
    <col min="9492" max="9492" width="5.7109375" style="80" customWidth="1"/>
    <col min="9493" max="9493" width="5" style="80" customWidth="1"/>
    <col min="9494" max="9728" width="9.140625" style="80"/>
    <col min="9729" max="9729" width="6.5703125" style="80" customWidth="1"/>
    <col min="9730" max="9745" width="5.28515625" style="80" customWidth="1"/>
    <col min="9746" max="9746" width="8.28515625" style="80" customWidth="1"/>
    <col min="9747" max="9747" width="3.42578125" style="80" customWidth="1"/>
    <col min="9748" max="9748" width="5.7109375" style="80" customWidth="1"/>
    <col min="9749" max="9749" width="5" style="80" customWidth="1"/>
    <col min="9750" max="9984" width="9.140625" style="80"/>
    <col min="9985" max="9985" width="6.5703125" style="80" customWidth="1"/>
    <col min="9986" max="10001" width="5.28515625" style="80" customWidth="1"/>
    <col min="10002" max="10002" width="8.28515625" style="80" customWidth="1"/>
    <col min="10003" max="10003" width="3.42578125" style="80" customWidth="1"/>
    <col min="10004" max="10004" width="5.7109375" style="80" customWidth="1"/>
    <col min="10005" max="10005" width="5" style="80" customWidth="1"/>
    <col min="10006" max="10240" width="9.140625" style="80"/>
    <col min="10241" max="10241" width="6.5703125" style="80" customWidth="1"/>
    <col min="10242" max="10257" width="5.28515625" style="80" customWidth="1"/>
    <col min="10258" max="10258" width="8.28515625" style="80" customWidth="1"/>
    <col min="10259" max="10259" width="3.42578125" style="80" customWidth="1"/>
    <col min="10260" max="10260" width="5.7109375" style="80" customWidth="1"/>
    <col min="10261" max="10261" width="5" style="80" customWidth="1"/>
    <col min="10262" max="10496" width="9.140625" style="80"/>
    <col min="10497" max="10497" width="6.5703125" style="80" customWidth="1"/>
    <col min="10498" max="10513" width="5.28515625" style="80" customWidth="1"/>
    <col min="10514" max="10514" width="8.28515625" style="80" customWidth="1"/>
    <col min="10515" max="10515" width="3.42578125" style="80" customWidth="1"/>
    <col min="10516" max="10516" width="5.7109375" style="80" customWidth="1"/>
    <col min="10517" max="10517" width="5" style="80" customWidth="1"/>
    <col min="10518" max="10752" width="9.140625" style="80"/>
    <col min="10753" max="10753" width="6.5703125" style="80" customWidth="1"/>
    <col min="10754" max="10769" width="5.28515625" style="80" customWidth="1"/>
    <col min="10770" max="10770" width="8.28515625" style="80" customWidth="1"/>
    <col min="10771" max="10771" width="3.42578125" style="80" customWidth="1"/>
    <col min="10772" max="10772" width="5.7109375" style="80" customWidth="1"/>
    <col min="10773" max="10773" width="5" style="80" customWidth="1"/>
    <col min="10774" max="11008" width="9.140625" style="80"/>
    <col min="11009" max="11009" width="6.5703125" style="80" customWidth="1"/>
    <col min="11010" max="11025" width="5.28515625" style="80" customWidth="1"/>
    <col min="11026" max="11026" width="8.28515625" style="80" customWidth="1"/>
    <col min="11027" max="11027" width="3.42578125" style="80" customWidth="1"/>
    <col min="11028" max="11028" width="5.7109375" style="80" customWidth="1"/>
    <col min="11029" max="11029" width="5" style="80" customWidth="1"/>
    <col min="11030" max="11264" width="9.140625" style="80"/>
    <col min="11265" max="11265" width="6.5703125" style="80" customWidth="1"/>
    <col min="11266" max="11281" width="5.28515625" style="80" customWidth="1"/>
    <col min="11282" max="11282" width="8.28515625" style="80" customWidth="1"/>
    <col min="11283" max="11283" width="3.42578125" style="80" customWidth="1"/>
    <col min="11284" max="11284" width="5.7109375" style="80" customWidth="1"/>
    <col min="11285" max="11285" width="5" style="80" customWidth="1"/>
    <col min="11286" max="11520" width="9.140625" style="80"/>
    <col min="11521" max="11521" width="6.5703125" style="80" customWidth="1"/>
    <col min="11522" max="11537" width="5.28515625" style="80" customWidth="1"/>
    <col min="11538" max="11538" width="8.28515625" style="80" customWidth="1"/>
    <col min="11539" max="11539" width="3.42578125" style="80" customWidth="1"/>
    <col min="11540" max="11540" width="5.7109375" style="80" customWidth="1"/>
    <col min="11541" max="11541" width="5" style="80" customWidth="1"/>
    <col min="11542" max="11776" width="9.140625" style="80"/>
    <col min="11777" max="11777" width="6.5703125" style="80" customWidth="1"/>
    <col min="11778" max="11793" width="5.28515625" style="80" customWidth="1"/>
    <col min="11794" max="11794" width="8.28515625" style="80" customWidth="1"/>
    <col min="11795" max="11795" width="3.42578125" style="80" customWidth="1"/>
    <col min="11796" max="11796" width="5.7109375" style="80" customWidth="1"/>
    <col min="11797" max="11797" width="5" style="80" customWidth="1"/>
    <col min="11798" max="12032" width="9.140625" style="80"/>
    <col min="12033" max="12033" width="6.5703125" style="80" customWidth="1"/>
    <col min="12034" max="12049" width="5.28515625" style="80" customWidth="1"/>
    <col min="12050" max="12050" width="8.28515625" style="80" customWidth="1"/>
    <col min="12051" max="12051" width="3.42578125" style="80" customWidth="1"/>
    <col min="12052" max="12052" width="5.7109375" style="80" customWidth="1"/>
    <col min="12053" max="12053" width="5" style="80" customWidth="1"/>
    <col min="12054" max="12288" width="9.140625" style="80"/>
    <col min="12289" max="12289" width="6.5703125" style="80" customWidth="1"/>
    <col min="12290" max="12305" width="5.28515625" style="80" customWidth="1"/>
    <col min="12306" max="12306" width="8.28515625" style="80" customWidth="1"/>
    <col min="12307" max="12307" width="3.42578125" style="80" customWidth="1"/>
    <col min="12308" max="12308" width="5.7109375" style="80" customWidth="1"/>
    <col min="12309" max="12309" width="5" style="80" customWidth="1"/>
    <col min="12310" max="12544" width="9.140625" style="80"/>
    <col min="12545" max="12545" width="6.5703125" style="80" customWidth="1"/>
    <col min="12546" max="12561" width="5.28515625" style="80" customWidth="1"/>
    <col min="12562" max="12562" width="8.28515625" style="80" customWidth="1"/>
    <col min="12563" max="12563" width="3.42578125" style="80" customWidth="1"/>
    <col min="12564" max="12564" width="5.7109375" style="80" customWidth="1"/>
    <col min="12565" max="12565" width="5" style="80" customWidth="1"/>
    <col min="12566" max="12800" width="9.140625" style="80"/>
    <col min="12801" max="12801" width="6.5703125" style="80" customWidth="1"/>
    <col min="12802" max="12817" width="5.28515625" style="80" customWidth="1"/>
    <col min="12818" max="12818" width="8.28515625" style="80" customWidth="1"/>
    <col min="12819" max="12819" width="3.42578125" style="80" customWidth="1"/>
    <col min="12820" max="12820" width="5.7109375" style="80" customWidth="1"/>
    <col min="12821" max="12821" width="5" style="80" customWidth="1"/>
    <col min="12822" max="13056" width="9.140625" style="80"/>
    <col min="13057" max="13057" width="6.5703125" style="80" customWidth="1"/>
    <col min="13058" max="13073" width="5.28515625" style="80" customWidth="1"/>
    <col min="13074" max="13074" width="8.28515625" style="80" customWidth="1"/>
    <col min="13075" max="13075" width="3.42578125" style="80" customWidth="1"/>
    <col min="13076" max="13076" width="5.7109375" style="80" customWidth="1"/>
    <col min="13077" max="13077" width="5" style="80" customWidth="1"/>
    <col min="13078" max="13312" width="9.140625" style="80"/>
    <col min="13313" max="13313" width="6.5703125" style="80" customWidth="1"/>
    <col min="13314" max="13329" width="5.28515625" style="80" customWidth="1"/>
    <col min="13330" max="13330" width="8.28515625" style="80" customWidth="1"/>
    <col min="13331" max="13331" width="3.42578125" style="80" customWidth="1"/>
    <col min="13332" max="13332" width="5.7109375" style="80" customWidth="1"/>
    <col min="13333" max="13333" width="5" style="80" customWidth="1"/>
    <col min="13334" max="13568" width="9.140625" style="80"/>
    <col min="13569" max="13569" width="6.5703125" style="80" customWidth="1"/>
    <col min="13570" max="13585" width="5.28515625" style="80" customWidth="1"/>
    <col min="13586" max="13586" width="8.28515625" style="80" customWidth="1"/>
    <col min="13587" max="13587" width="3.42578125" style="80" customWidth="1"/>
    <col min="13588" max="13588" width="5.7109375" style="80" customWidth="1"/>
    <col min="13589" max="13589" width="5" style="80" customWidth="1"/>
    <col min="13590" max="13824" width="9.140625" style="80"/>
    <col min="13825" max="13825" width="6.5703125" style="80" customWidth="1"/>
    <col min="13826" max="13841" width="5.28515625" style="80" customWidth="1"/>
    <col min="13842" max="13842" width="8.28515625" style="80" customWidth="1"/>
    <col min="13843" max="13843" width="3.42578125" style="80" customWidth="1"/>
    <col min="13844" max="13844" width="5.7109375" style="80" customWidth="1"/>
    <col min="13845" max="13845" width="5" style="80" customWidth="1"/>
    <col min="13846" max="14080" width="9.140625" style="80"/>
    <col min="14081" max="14081" width="6.5703125" style="80" customWidth="1"/>
    <col min="14082" max="14097" width="5.28515625" style="80" customWidth="1"/>
    <col min="14098" max="14098" width="8.28515625" style="80" customWidth="1"/>
    <col min="14099" max="14099" width="3.42578125" style="80" customWidth="1"/>
    <col min="14100" max="14100" width="5.7109375" style="80" customWidth="1"/>
    <col min="14101" max="14101" width="5" style="80" customWidth="1"/>
    <col min="14102" max="14336" width="9.140625" style="80"/>
    <col min="14337" max="14337" width="6.5703125" style="80" customWidth="1"/>
    <col min="14338" max="14353" width="5.28515625" style="80" customWidth="1"/>
    <col min="14354" max="14354" width="8.28515625" style="80" customWidth="1"/>
    <col min="14355" max="14355" width="3.42578125" style="80" customWidth="1"/>
    <col min="14356" max="14356" width="5.7109375" style="80" customWidth="1"/>
    <col min="14357" max="14357" width="5" style="80" customWidth="1"/>
    <col min="14358" max="14592" width="9.140625" style="80"/>
    <col min="14593" max="14593" width="6.5703125" style="80" customWidth="1"/>
    <col min="14594" max="14609" width="5.28515625" style="80" customWidth="1"/>
    <col min="14610" max="14610" width="8.28515625" style="80" customWidth="1"/>
    <col min="14611" max="14611" width="3.42578125" style="80" customWidth="1"/>
    <col min="14612" max="14612" width="5.7109375" style="80" customWidth="1"/>
    <col min="14613" max="14613" width="5" style="80" customWidth="1"/>
    <col min="14614" max="14848" width="9.140625" style="80"/>
    <col min="14849" max="14849" width="6.5703125" style="80" customWidth="1"/>
    <col min="14850" max="14865" width="5.28515625" style="80" customWidth="1"/>
    <col min="14866" max="14866" width="8.28515625" style="80" customWidth="1"/>
    <col min="14867" max="14867" width="3.42578125" style="80" customWidth="1"/>
    <col min="14868" max="14868" width="5.7109375" style="80" customWidth="1"/>
    <col min="14869" max="14869" width="5" style="80" customWidth="1"/>
    <col min="14870" max="15104" width="9.140625" style="80"/>
    <col min="15105" max="15105" width="6.5703125" style="80" customWidth="1"/>
    <col min="15106" max="15121" width="5.28515625" style="80" customWidth="1"/>
    <col min="15122" max="15122" width="8.28515625" style="80" customWidth="1"/>
    <col min="15123" max="15123" width="3.42578125" style="80" customWidth="1"/>
    <col min="15124" max="15124" width="5.7109375" style="80" customWidth="1"/>
    <col min="15125" max="15125" width="5" style="80" customWidth="1"/>
    <col min="15126" max="15360" width="9.140625" style="80"/>
    <col min="15361" max="15361" width="6.5703125" style="80" customWidth="1"/>
    <col min="15362" max="15377" width="5.28515625" style="80" customWidth="1"/>
    <col min="15378" max="15378" width="8.28515625" style="80" customWidth="1"/>
    <col min="15379" max="15379" width="3.42578125" style="80" customWidth="1"/>
    <col min="15380" max="15380" width="5.7109375" style="80" customWidth="1"/>
    <col min="15381" max="15381" width="5" style="80" customWidth="1"/>
    <col min="15382" max="15616" width="9.140625" style="80"/>
    <col min="15617" max="15617" width="6.5703125" style="80" customWidth="1"/>
    <col min="15618" max="15633" width="5.28515625" style="80" customWidth="1"/>
    <col min="15634" max="15634" width="8.28515625" style="80" customWidth="1"/>
    <col min="15635" max="15635" width="3.42578125" style="80" customWidth="1"/>
    <col min="15636" max="15636" width="5.7109375" style="80" customWidth="1"/>
    <col min="15637" max="15637" width="5" style="80" customWidth="1"/>
    <col min="15638" max="15872" width="9.140625" style="80"/>
    <col min="15873" max="15873" width="6.5703125" style="80" customWidth="1"/>
    <col min="15874" max="15889" width="5.28515625" style="80" customWidth="1"/>
    <col min="15890" max="15890" width="8.28515625" style="80" customWidth="1"/>
    <col min="15891" max="15891" width="3.42578125" style="80" customWidth="1"/>
    <col min="15892" max="15892" width="5.7109375" style="80" customWidth="1"/>
    <col min="15893" max="15893" width="5" style="80" customWidth="1"/>
    <col min="15894" max="16128" width="9.140625" style="80"/>
    <col min="16129" max="16129" width="6.5703125" style="80" customWidth="1"/>
    <col min="16130" max="16145" width="5.28515625" style="80" customWidth="1"/>
    <col min="16146" max="16146" width="8.28515625" style="80" customWidth="1"/>
    <col min="16147" max="16147" width="3.42578125" style="80" customWidth="1"/>
    <col min="16148" max="16148" width="5.7109375" style="80" customWidth="1"/>
    <col min="16149" max="16149" width="5" style="80" customWidth="1"/>
    <col min="16150" max="16384" width="9.140625" style="80"/>
  </cols>
  <sheetData>
    <row r="1" spans="1:21">
      <c r="A1" s="1" t="s">
        <v>363</v>
      </c>
    </row>
    <row r="3" spans="1:21">
      <c r="A3" s="1" t="s">
        <v>19</v>
      </c>
    </row>
    <row r="4" spans="1:21">
      <c r="A4" s="1"/>
      <c r="C4" s="8" t="s">
        <v>266</v>
      </c>
      <c r="D4" s="8" t="s">
        <v>267</v>
      </c>
      <c r="E4" s="8" t="s">
        <v>268</v>
      </c>
      <c r="F4" s="212" t="s">
        <v>269</v>
      </c>
      <c r="G4" s="8" t="s">
        <v>267</v>
      </c>
      <c r="H4" s="8" t="s">
        <v>268</v>
      </c>
      <c r="I4" s="8" t="s">
        <v>270</v>
      </c>
      <c r="J4" s="8" t="s">
        <v>267</v>
      </c>
      <c r="K4" s="8" t="s">
        <v>268</v>
      </c>
      <c r="M4" s="211"/>
      <c r="N4" s="211"/>
    </row>
    <row r="5" spans="1:21">
      <c r="C5" s="191" t="s">
        <v>271</v>
      </c>
      <c r="D5" s="213">
        <v>2</v>
      </c>
      <c r="E5" s="213">
        <v>2.5</v>
      </c>
      <c r="F5" s="191" t="s">
        <v>271</v>
      </c>
      <c r="G5" s="214">
        <v>30</v>
      </c>
      <c r="H5" s="214">
        <v>30</v>
      </c>
      <c r="I5" s="191" t="s">
        <v>271</v>
      </c>
      <c r="J5" s="215">
        <f>G5*D5</f>
        <v>60</v>
      </c>
      <c r="K5" s="215">
        <f>H5*E5</f>
        <v>75</v>
      </c>
      <c r="L5" s="190"/>
      <c r="M5" s="216"/>
      <c r="N5" s="217"/>
    </row>
    <row r="6" spans="1:21">
      <c r="C6" s="191" t="s">
        <v>4</v>
      </c>
      <c r="D6" s="213">
        <v>1.5</v>
      </c>
      <c r="E6" s="205">
        <v>2</v>
      </c>
      <c r="F6" s="191" t="s">
        <v>4</v>
      </c>
      <c r="G6" s="214">
        <v>30</v>
      </c>
      <c r="H6" s="214">
        <v>30</v>
      </c>
      <c r="I6" s="191" t="s">
        <v>4</v>
      </c>
      <c r="J6" s="215">
        <f>G6*D6</f>
        <v>45</v>
      </c>
      <c r="K6" s="215">
        <f>H6*E6</f>
        <v>60</v>
      </c>
      <c r="L6" s="190"/>
      <c r="M6" s="218"/>
      <c r="N6" s="216"/>
    </row>
    <row r="7" spans="1:21">
      <c r="D7" s="255" t="s">
        <v>272</v>
      </c>
      <c r="E7" s="255"/>
      <c r="G7" s="255" t="s">
        <v>273</v>
      </c>
      <c r="H7" s="255"/>
      <c r="I7" s="103"/>
      <c r="J7" s="255" t="s">
        <v>274</v>
      </c>
      <c r="K7" s="255"/>
    </row>
    <row r="8" spans="1:21">
      <c r="A8" s="1" t="s">
        <v>29</v>
      </c>
    </row>
    <row r="9" spans="1:21">
      <c r="B9" s="206"/>
      <c r="C9" s="206"/>
      <c r="D9" s="206" t="s">
        <v>212</v>
      </c>
      <c r="E9" s="206"/>
      <c r="F9" s="206"/>
      <c r="G9" s="219"/>
      <c r="H9" s="206"/>
      <c r="I9" s="206"/>
      <c r="J9" s="206" t="s">
        <v>213</v>
      </c>
      <c r="K9" s="206"/>
      <c r="L9" s="206"/>
      <c r="M9" s="219"/>
      <c r="N9" s="206"/>
      <c r="O9" s="206" t="s">
        <v>275</v>
      </c>
      <c r="P9" s="206"/>
      <c r="Q9" s="219"/>
    </row>
    <row r="10" spans="1:21">
      <c r="B10" s="206" t="s">
        <v>276</v>
      </c>
      <c r="C10" s="206" t="s">
        <v>277</v>
      </c>
      <c r="D10" s="206" t="s">
        <v>278</v>
      </c>
      <c r="E10" s="206" t="s">
        <v>279</v>
      </c>
      <c r="F10" s="206" t="s">
        <v>280</v>
      </c>
      <c r="G10" s="219" t="s">
        <v>281</v>
      </c>
      <c r="H10" s="206" t="s">
        <v>282</v>
      </c>
      <c r="I10" s="206" t="s">
        <v>283</v>
      </c>
      <c r="J10" s="206" t="s">
        <v>284</v>
      </c>
      <c r="K10" s="206" t="s">
        <v>285</v>
      </c>
      <c r="L10" s="206" t="s">
        <v>286</v>
      </c>
      <c r="M10" s="219" t="s">
        <v>287</v>
      </c>
      <c r="N10" s="206" t="s">
        <v>288</v>
      </c>
      <c r="O10" s="206" t="s">
        <v>289</v>
      </c>
      <c r="P10" s="206" t="s">
        <v>290</v>
      </c>
      <c r="Q10" s="219" t="s">
        <v>291</v>
      </c>
    </row>
    <row r="11" spans="1:21">
      <c r="A11" s="191" t="s">
        <v>292</v>
      </c>
      <c r="B11" s="220">
        <v>32.5</v>
      </c>
      <c r="C11" s="221">
        <v>85.5</v>
      </c>
      <c r="D11" s="221">
        <v>50</v>
      </c>
      <c r="E11" s="221">
        <v>0</v>
      </c>
      <c r="F11" s="221">
        <v>68</v>
      </c>
      <c r="G11" s="222">
        <v>20.000000000000004</v>
      </c>
      <c r="H11" s="221">
        <v>0</v>
      </c>
      <c r="I11" s="221">
        <v>32</v>
      </c>
      <c r="J11" s="221">
        <v>40</v>
      </c>
      <c r="K11" s="221">
        <v>0</v>
      </c>
      <c r="L11" s="221">
        <v>0</v>
      </c>
      <c r="M11" s="222">
        <v>0</v>
      </c>
      <c r="N11" s="221">
        <v>37.5</v>
      </c>
      <c r="O11" s="221">
        <v>12.5</v>
      </c>
      <c r="P11" s="221">
        <v>50</v>
      </c>
      <c r="Q11" s="222">
        <v>0</v>
      </c>
      <c r="R11" s="223"/>
      <c r="S11" s="223"/>
      <c r="T11" s="223"/>
    </row>
    <row r="12" spans="1:21">
      <c r="A12" s="191"/>
      <c r="B12" s="103"/>
      <c r="C12" s="103"/>
      <c r="D12" s="103"/>
      <c r="E12" s="103"/>
      <c r="F12" s="103"/>
      <c r="G12" s="114"/>
      <c r="H12" s="103"/>
      <c r="I12" s="103"/>
      <c r="J12" s="103"/>
      <c r="K12" s="103"/>
      <c r="L12" s="103"/>
      <c r="M12" s="114"/>
      <c r="N12" s="103"/>
      <c r="O12" s="103"/>
      <c r="P12" s="103"/>
      <c r="Q12" s="114"/>
      <c r="R12" s="223" t="s">
        <v>7</v>
      </c>
      <c r="S12" s="223"/>
      <c r="T12" s="223"/>
    </row>
    <row r="13" spans="1:21">
      <c r="A13" s="1" t="s">
        <v>17</v>
      </c>
      <c r="G13" s="114"/>
      <c r="M13" s="114"/>
      <c r="Q13" s="114"/>
      <c r="R13" s="224" t="s">
        <v>51</v>
      </c>
      <c r="S13" s="224"/>
      <c r="T13" s="224"/>
    </row>
    <row r="14" spans="1:21">
      <c r="A14" s="225" t="s">
        <v>293</v>
      </c>
      <c r="B14" s="226">
        <f>J5</f>
        <v>60</v>
      </c>
      <c r="C14" s="226">
        <f>K5</f>
        <v>75</v>
      </c>
      <c r="D14" s="226">
        <f>J6</f>
        <v>45</v>
      </c>
      <c r="E14" s="226">
        <f>K6</f>
        <v>60</v>
      </c>
      <c r="F14" s="226">
        <v>10</v>
      </c>
      <c r="G14" s="227">
        <v>10</v>
      </c>
      <c r="H14" s="226">
        <f t="shared" ref="H14:Q14" si="0">B14</f>
        <v>60</v>
      </c>
      <c r="I14" s="226">
        <f t="shared" si="0"/>
        <v>75</v>
      </c>
      <c r="J14" s="226">
        <f t="shared" si="0"/>
        <v>45</v>
      </c>
      <c r="K14" s="226">
        <f t="shared" si="0"/>
        <v>60</v>
      </c>
      <c r="L14" s="226">
        <f>F14</f>
        <v>10</v>
      </c>
      <c r="M14" s="227">
        <f t="shared" si="0"/>
        <v>10</v>
      </c>
      <c r="N14" s="226">
        <f t="shared" si="0"/>
        <v>60</v>
      </c>
      <c r="O14" s="226">
        <f t="shared" si="0"/>
        <v>75</v>
      </c>
      <c r="P14" s="226">
        <f t="shared" si="0"/>
        <v>45</v>
      </c>
      <c r="Q14" s="226">
        <f t="shared" si="0"/>
        <v>60</v>
      </c>
      <c r="R14" s="228">
        <f>SUMPRODUCT($B$11:$Q$11,B14:Q14)</f>
        <v>21130</v>
      </c>
      <c r="S14" s="229"/>
      <c r="T14" s="230"/>
      <c r="U14" s="231"/>
    </row>
    <row r="15" spans="1:21">
      <c r="A15" s="1" t="s">
        <v>9</v>
      </c>
      <c r="G15" s="114"/>
      <c r="M15" s="114"/>
      <c r="Q15" s="114"/>
      <c r="R15" s="206" t="s">
        <v>10</v>
      </c>
      <c r="S15" s="8"/>
      <c r="T15" s="206" t="s">
        <v>11</v>
      </c>
      <c r="U15" s="103"/>
    </row>
    <row r="16" spans="1:21">
      <c r="A16" s="232" t="s">
        <v>294</v>
      </c>
      <c r="B16" s="107">
        <f>D5</f>
        <v>2</v>
      </c>
      <c r="C16" s="172"/>
      <c r="D16" s="107">
        <f>D6</f>
        <v>1.5</v>
      </c>
      <c r="E16" s="172"/>
      <c r="F16" s="172"/>
      <c r="G16" s="187"/>
      <c r="H16" s="172"/>
      <c r="I16" s="172"/>
      <c r="J16" s="172"/>
      <c r="K16" s="172"/>
      <c r="L16" s="172"/>
      <c r="M16" s="187"/>
      <c r="N16" s="172"/>
      <c r="O16" s="172"/>
      <c r="P16" s="172"/>
      <c r="Q16" s="187"/>
      <c r="R16" s="233">
        <f t="shared" ref="R16:R27" si="1">SUMPRODUCT($B$11:$Q$11,B16:Q16)</f>
        <v>140</v>
      </c>
      <c r="S16" s="234" t="s">
        <v>13</v>
      </c>
      <c r="T16" s="172">
        <v>140</v>
      </c>
      <c r="U16" s="232" t="s">
        <v>294</v>
      </c>
    </row>
    <row r="17" spans="1:21">
      <c r="A17" s="191" t="s">
        <v>295</v>
      </c>
      <c r="C17" s="231">
        <f>E5</f>
        <v>2.5</v>
      </c>
      <c r="E17" s="231">
        <f>E6</f>
        <v>2</v>
      </c>
      <c r="G17" s="114"/>
      <c r="M17" s="114"/>
      <c r="Q17" s="114"/>
      <c r="R17" s="235">
        <f t="shared" si="1"/>
        <v>213.75</v>
      </c>
      <c r="S17" s="229" t="s">
        <v>13</v>
      </c>
      <c r="T17" s="80">
        <v>250</v>
      </c>
      <c r="U17" s="191" t="s">
        <v>295</v>
      </c>
    </row>
    <row r="18" spans="1:21">
      <c r="A18" s="191" t="s">
        <v>296</v>
      </c>
      <c r="G18" s="114"/>
      <c r="H18" s="231">
        <f>B16</f>
        <v>2</v>
      </c>
      <c r="I18" s="231" t="s">
        <v>152</v>
      </c>
      <c r="J18" s="231">
        <f>D16</f>
        <v>1.5</v>
      </c>
      <c r="K18" s="231" t="s">
        <v>152</v>
      </c>
      <c r="M18" s="114"/>
      <c r="Q18" s="114"/>
      <c r="R18" s="235">
        <f t="shared" si="1"/>
        <v>60</v>
      </c>
      <c r="S18" s="229" t="s">
        <v>13</v>
      </c>
      <c r="T18" s="80">
        <v>60</v>
      </c>
      <c r="U18" s="191" t="s">
        <v>296</v>
      </c>
    </row>
    <row r="19" spans="1:21">
      <c r="A19" s="191" t="s">
        <v>297</v>
      </c>
      <c r="G19" s="114"/>
      <c r="H19" s="231" t="s">
        <v>152</v>
      </c>
      <c r="I19" s="231">
        <f>C17</f>
        <v>2.5</v>
      </c>
      <c r="J19" s="231" t="s">
        <v>152</v>
      </c>
      <c r="K19" s="231">
        <f>E17</f>
        <v>2</v>
      </c>
      <c r="M19" s="114"/>
      <c r="Q19" s="114"/>
      <c r="R19" s="235">
        <f t="shared" si="1"/>
        <v>80</v>
      </c>
      <c r="S19" s="229" t="s">
        <v>13</v>
      </c>
      <c r="T19" s="80">
        <v>80</v>
      </c>
      <c r="U19" s="191" t="s">
        <v>297</v>
      </c>
    </row>
    <row r="20" spans="1:21">
      <c r="A20" s="191" t="s">
        <v>298</v>
      </c>
      <c r="G20" s="114"/>
      <c r="M20" s="114"/>
      <c r="N20" s="231">
        <f>H18</f>
        <v>2</v>
      </c>
      <c r="O20" s="231" t="s">
        <v>152</v>
      </c>
      <c r="P20" s="231">
        <f>J18</f>
        <v>1.5</v>
      </c>
      <c r="Q20" s="231" t="s">
        <v>152</v>
      </c>
      <c r="R20" s="235">
        <f t="shared" si="1"/>
        <v>150</v>
      </c>
      <c r="S20" s="229" t="s">
        <v>13</v>
      </c>
      <c r="T20" s="80">
        <v>150</v>
      </c>
      <c r="U20" s="191" t="s">
        <v>298</v>
      </c>
    </row>
    <row r="21" spans="1:21" ht="13.5" thickBot="1">
      <c r="A21" s="236" t="s">
        <v>299</v>
      </c>
      <c r="B21" s="237"/>
      <c r="C21" s="237"/>
      <c r="D21" s="237"/>
      <c r="E21" s="237"/>
      <c r="F21" s="237"/>
      <c r="G21" s="238"/>
      <c r="H21" s="237"/>
      <c r="I21" s="237"/>
      <c r="J21" s="237"/>
      <c r="K21" s="237"/>
      <c r="L21" s="237"/>
      <c r="M21" s="238"/>
      <c r="N21" s="239" t="s">
        <v>152</v>
      </c>
      <c r="O21" s="240">
        <f>I19</f>
        <v>2.5</v>
      </c>
      <c r="P21" s="240" t="s">
        <v>152</v>
      </c>
      <c r="Q21" s="241">
        <f>K19</f>
        <v>2</v>
      </c>
      <c r="R21" s="242">
        <f t="shared" si="1"/>
        <v>31.25</v>
      </c>
      <c r="S21" s="243" t="s">
        <v>13</v>
      </c>
      <c r="T21" s="237">
        <v>100</v>
      </c>
      <c r="U21" s="236" t="s">
        <v>299</v>
      </c>
    </row>
    <row r="22" spans="1:21">
      <c r="A22" s="191" t="s">
        <v>300</v>
      </c>
      <c r="B22" s="80">
        <v>1</v>
      </c>
      <c r="C22" s="80">
        <v>1</v>
      </c>
      <c r="F22" s="80">
        <v>-1</v>
      </c>
      <c r="G22" s="114"/>
      <c r="M22" s="114"/>
      <c r="Q22" s="114"/>
      <c r="R22" s="235">
        <f t="shared" si="1"/>
        <v>50</v>
      </c>
      <c r="S22" s="229" t="s">
        <v>176</v>
      </c>
      <c r="T22" s="80">
        <v>50</v>
      </c>
      <c r="U22" s="191" t="s">
        <v>300</v>
      </c>
    </row>
    <row r="23" spans="1:21">
      <c r="A23" s="191" t="s">
        <v>301</v>
      </c>
      <c r="D23" s="80">
        <v>1</v>
      </c>
      <c r="E23" s="80">
        <v>1</v>
      </c>
      <c r="G23" s="114">
        <v>-1</v>
      </c>
      <c r="M23" s="114"/>
      <c r="Q23" s="114"/>
      <c r="R23" s="235">
        <f t="shared" si="1"/>
        <v>29.999999999999996</v>
      </c>
      <c r="S23" s="229" t="s">
        <v>176</v>
      </c>
      <c r="T23" s="80">
        <v>30</v>
      </c>
      <c r="U23" s="191" t="s">
        <v>301</v>
      </c>
    </row>
    <row r="24" spans="1:21">
      <c r="A24" s="191" t="s">
        <v>302</v>
      </c>
      <c r="F24" s="80">
        <v>1</v>
      </c>
      <c r="G24" s="114"/>
      <c r="H24" s="80">
        <v>1</v>
      </c>
      <c r="I24" s="80">
        <v>1</v>
      </c>
      <c r="L24" s="80">
        <v>-1</v>
      </c>
      <c r="M24" s="114"/>
      <c r="Q24" s="114"/>
      <c r="R24" s="235">
        <f t="shared" si="1"/>
        <v>100</v>
      </c>
      <c r="S24" s="229" t="s">
        <v>176</v>
      </c>
      <c r="T24" s="80">
        <v>100</v>
      </c>
      <c r="U24" s="191" t="s">
        <v>302</v>
      </c>
    </row>
    <row r="25" spans="1:21">
      <c r="A25" s="191" t="s">
        <v>303</v>
      </c>
      <c r="G25" s="114">
        <v>1</v>
      </c>
      <c r="J25" s="80">
        <v>1</v>
      </c>
      <c r="K25" s="80">
        <v>1</v>
      </c>
      <c r="M25" s="114">
        <v>-1</v>
      </c>
      <c r="Q25" s="114"/>
      <c r="R25" s="235">
        <f t="shared" si="1"/>
        <v>60</v>
      </c>
      <c r="S25" s="229" t="s">
        <v>176</v>
      </c>
      <c r="T25" s="80">
        <v>60</v>
      </c>
      <c r="U25" s="191" t="s">
        <v>303</v>
      </c>
    </row>
    <row r="26" spans="1:21">
      <c r="A26" s="191" t="s">
        <v>304</v>
      </c>
      <c r="G26" s="114"/>
      <c r="L26" s="80">
        <v>1</v>
      </c>
      <c r="M26" s="114"/>
      <c r="N26" s="80">
        <v>1</v>
      </c>
      <c r="O26" s="80">
        <v>1</v>
      </c>
      <c r="Q26" s="114"/>
      <c r="R26" s="235">
        <f t="shared" si="1"/>
        <v>50</v>
      </c>
      <c r="S26" s="229" t="s">
        <v>176</v>
      </c>
      <c r="T26" s="80">
        <v>50</v>
      </c>
      <c r="U26" s="191" t="s">
        <v>304</v>
      </c>
    </row>
    <row r="27" spans="1:21">
      <c r="A27" s="244" t="s">
        <v>305</v>
      </c>
      <c r="B27" s="117"/>
      <c r="C27" s="117"/>
      <c r="D27" s="117"/>
      <c r="E27" s="117"/>
      <c r="F27" s="117"/>
      <c r="G27" s="118"/>
      <c r="H27" s="117"/>
      <c r="I27" s="117"/>
      <c r="J27" s="117"/>
      <c r="K27" s="117"/>
      <c r="L27" s="117"/>
      <c r="M27" s="118">
        <v>1</v>
      </c>
      <c r="N27" s="117"/>
      <c r="O27" s="117"/>
      <c r="P27" s="117">
        <v>1</v>
      </c>
      <c r="Q27" s="118">
        <v>1</v>
      </c>
      <c r="R27" s="245">
        <f t="shared" si="1"/>
        <v>50</v>
      </c>
      <c r="S27" s="246" t="s">
        <v>176</v>
      </c>
      <c r="T27" s="117">
        <v>50</v>
      </c>
      <c r="U27" s="244" t="s">
        <v>305</v>
      </c>
    </row>
  </sheetData>
  <mergeCells count="3">
    <mergeCell ref="D7:E7"/>
    <mergeCell ref="G7:H7"/>
    <mergeCell ref="J7:K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A3" sqref="A3"/>
    </sheetView>
  </sheetViews>
  <sheetFormatPr defaultRowHeight="12.75"/>
  <cols>
    <col min="1" max="1" width="2.28515625" customWidth="1"/>
    <col min="2" max="2" width="6.5703125" bestFit="1" customWidth="1"/>
    <col min="3" max="3" width="10" bestFit="1" customWidth="1"/>
    <col min="4" max="4" width="11.42578125" bestFit="1" customWidth="1"/>
    <col min="5" max="5" width="12" bestFit="1" customWidth="1"/>
    <col min="6" max="6" width="10.7109375" bestFit="1" customWidth="1"/>
    <col min="7" max="8" width="12" bestFit="1" customWidth="1"/>
  </cols>
  <sheetData>
    <row r="1" spans="1:8">
      <c r="A1" s="1" t="s">
        <v>306</v>
      </c>
    </row>
    <row r="2" spans="1:8">
      <c r="A2" s="1" t="s">
        <v>307</v>
      </c>
    </row>
    <row r="4" spans="1:8" ht="13.5" thickBot="1">
      <c r="A4" t="s">
        <v>40</v>
      </c>
    </row>
    <row r="5" spans="1:8" ht="13.5" thickBot="1">
      <c r="B5" s="247" t="s">
        <v>41</v>
      </c>
      <c r="C5" s="247" t="s">
        <v>42</v>
      </c>
      <c r="D5" s="247" t="s">
        <v>43</v>
      </c>
      <c r="E5" s="247"/>
    </row>
    <row r="6" spans="1:8" ht="13.5" thickBot="1">
      <c r="B6" s="59" t="s">
        <v>308</v>
      </c>
      <c r="C6" s="59" t="s">
        <v>309</v>
      </c>
      <c r="D6" s="59">
        <v>21130</v>
      </c>
      <c r="E6" s="59"/>
    </row>
    <row r="8" spans="1:8" ht="13.5" thickBot="1">
      <c r="A8" t="s">
        <v>46</v>
      </c>
    </row>
    <row r="9" spans="1:8">
      <c r="B9" s="248"/>
      <c r="C9" s="248"/>
      <c r="D9" s="250" t="s">
        <v>47</v>
      </c>
      <c r="E9" s="250" t="s">
        <v>48</v>
      </c>
      <c r="F9" s="248" t="s">
        <v>17</v>
      </c>
      <c r="G9" s="248" t="s">
        <v>49</v>
      </c>
      <c r="H9" s="248" t="s">
        <v>49</v>
      </c>
    </row>
    <row r="10" spans="1:8" ht="13.5" thickBot="1">
      <c r="B10" s="249" t="s">
        <v>41</v>
      </c>
      <c r="C10" s="249" t="s">
        <v>42</v>
      </c>
      <c r="D10" s="249" t="s">
        <v>50</v>
      </c>
      <c r="E10" s="249" t="s">
        <v>51</v>
      </c>
      <c r="F10" s="249" t="s">
        <v>52</v>
      </c>
      <c r="G10" s="249" t="s">
        <v>53</v>
      </c>
      <c r="H10" s="249" t="s">
        <v>54</v>
      </c>
    </row>
    <row r="11" spans="1:8">
      <c r="B11" s="63" t="s">
        <v>310</v>
      </c>
      <c r="C11" s="63" t="s">
        <v>311</v>
      </c>
      <c r="D11" s="75">
        <v>32.5</v>
      </c>
      <c r="E11" s="75">
        <v>0</v>
      </c>
      <c r="F11" s="63">
        <v>60</v>
      </c>
      <c r="G11" s="63">
        <v>3.3333334333333284</v>
      </c>
      <c r="H11" s="63">
        <v>2.3333334666666672</v>
      </c>
    </row>
    <row r="12" spans="1:8">
      <c r="B12" s="63" t="s">
        <v>312</v>
      </c>
      <c r="C12" s="63" t="s">
        <v>313</v>
      </c>
      <c r="D12" s="75">
        <v>85.5</v>
      </c>
      <c r="E12" s="75">
        <v>0</v>
      </c>
      <c r="F12" s="63">
        <v>75</v>
      </c>
      <c r="G12" s="63">
        <v>5.0000001333333337</v>
      </c>
      <c r="H12" s="63">
        <v>10.000000099999999</v>
      </c>
    </row>
    <row r="13" spans="1:8">
      <c r="B13" s="63" t="s">
        <v>314</v>
      </c>
      <c r="C13" s="63" t="s">
        <v>315</v>
      </c>
      <c r="D13" s="75">
        <v>50</v>
      </c>
      <c r="E13" s="75">
        <v>0</v>
      </c>
      <c r="F13" s="63">
        <v>45</v>
      </c>
      <c r="G13" s="63">
        <v>1.7500001000000005</v>
      </c>
      <c r="H13" s="63">
        <v>2.5000000749999964</v>
      </c>
    </row>
    <row r="14" spans="1:8">
      <c r="B14" s="63" t="s">
        <v>316</v>
      </c>
      <c r="C14" s="63" t="s">
        <v>317</v>
      </c>
      <c r="D14" s="75">
        <v>0</v>
      </c>
      <c r="E14" s="75">
        <v>3.75</v>
      </c>
      <c r="F14" s="63">
        <v>60</v>
      </c>
      <c r="G14" s="63">
        <v>1E+30</v>
      </c>
      <c r="H14" s="63">
        <v>3.75</v>
      </c>
    </row>
    <row r="15" spans="1:8">
      <c r="B15" s="63" t="s">
        <v>318</v>
      </c>
      <c r="C15" s="63" t="s">
        <v>319</v>
      </c>
      <c r="D15" s="75">
        <v>68</v>
      </c>
      <c r="E15" s="75">
        <v>0</v>
      </c>
      <c r="F15" s="63">
        <v>10</v>
      </c>
      <c r="G15" s="63">
        <v>3.3333334333333284</v>
      </c>
      <c r="H15" s="63">
        <v>2.1875001250000006</v>
      </c>
    </row>
    <row r="16" spans="1:8">
      <c r="B16" s="63" t="s">
        <v>320</v>
      </c>
      <c r="C16" s="63" t="s">
        <v>321</v>
      </c>
      <c r="D16" s="75">
        <v>20.000000000000004</v>
      </c>
      <c r="E16" s="75">
        <v>0</v>
      </c>
      <c r="F16" s="63">
        <v>10</v>
      </c>
      <c r="G16" s="63">
        <v>1.7500001000000005</v>
      </c>
      <c r="H16" s="63">
        <v>2.5000000749999964</v>
      </c>
    </row>
    <row r="17" spans="1:8">
      <c r="B17" s="63" t="s">
        <v>322</v>
      </c>
      <c r="C17" s="63" t="s">
        <v>323</v>
      </c>
      <c r="D17" s="75">
        <v>0</v>
      </c>
      <c r="E17" s="75">
        <v>3.3333333333333286</v>
      </c>
      <c r="F17" s="63">
        <v>60</v>
      </c>
      <c r="G17" s="63">
        <v>1E+30</v>
      </c>
      <c r="H17" s="63">
        <v>3.3333333333333286</v>
      </c>
    </row>
    <row r="18" spans="1:8">
      <c r="B18" s="63" t="s">
        <v>324</v>
      </c>
      <c r="C18" s="63" t="s">
        <v>325</v>
      </c>
      <c r="D18" s="75">
        <v>32</v>
      </c>
      <c r="E18" s="75">
        <v>0</v>
      </c>
      <c r="F18" s="63">
        <v>75</v>
      </c>
      <c r="G18" s="63">
        <v>2.1875001250000006</v>
      </c>
      <c r="H18" s="63">
        <v>1E+30</v>
      </c>
    </row>
    <row r="19" spans="1:8">
      <c r="B19" s="63" t="s">
        <v>326</v>
      </c>
      <c r="C19" s="63" t="s">
        <v>327</v>
      </c>
      <c r="D19" s="75">
        <v>40</v>
      </c>
      <c r="E19" s="75">
        <v>0</v>
      </c>
      <c r="F19" s="63">
        <v>45</v>
      </c>
      <c r="G19" s="63">
        <v>2.5000000749999964</v>
      </c>
      <c r="H19" s="63">
        <v>1E+30</v>
      </c>
    </row>
    <row r="20" spans="1:8">
      <c r="B20" s="63" t="s">
        <v>328</v>
      </c>
      <c r="C20" s="63" t="s">
        <v>329</v>
      </c>
      <c r="D20" s="75">
        <v>0</v>
      </c>
      <c r="E20" s="75">
        <v>1.7500000000000004</v>
      </c>
      <c r="F20" s="63">
        <v>60</v>
      </c>
      <c r="G20" s="63">
        <v>1E+30</v>
      </c>
      <c r="H20" s="63">
        <v>1.7500000000000004</v>
      </c>
    </row>
    <row r="21" spans="1:8">
      <c r="B21" s="63" t="s">
        <v>330</v>
      </c>
      <c r="C21" s="63" t="s">
        <v>331</v>
      </c>
      <c r="D21" s="75">
        <v>0</v>
      </c>
      <c r="E21" s="75">
        <v>20</v>
      </c>
      <c r="F21" s="63">
        <v>10</v>
      </c>
      <c r="G21" s="63">
        <v>1E+30</v>
      </c>
      <c r="H21" s="63">
        <v>20</v>
      </c>
    </row>
    <row r="22" spans="1:8">
      <c r="B22" s="63" t="s">
        <v>332</v>
      </c>
      <c r="C22" s="63" t="s">
        <v>333</v>
      </c>
      <c r="D22" s="75">
        <v>0</v>
      </c>
      <c r="E22" s="75">
        <v>20</v>
      </c>
      <c r="F22" s="63">
        <v>10</v>
      </c>
      <c r="G22" s="63">
        <v>1E+30</v>
      </c>
      <c r="H22" s="63">
        <v>20</v>
      </c>
    </row>
    <row r="23" spans="1:8">
      <c r="B23" s="63" t="s">
        <v>334</v>
      </c>
      <c r="C23" s="63" t="s">
        <v>335</v>
      </c>
      <c r="D23" s="75">
        <v>37.5</v>
      </c>
      <c r="E23" s="75">
        <v>0</v>
      </c>
      <c r="F23" s="63">
        <v>60</v>
      </c>
      <c r="G23" s="63">
        <v>15.000000099999999</v>
      </c>
      <c r="H23" s="63">
        <v>5.0000001333333337</v>
      </c>
    </row>
    <row r="24" spans="1:8">
      <c r="B24" s="63" t="s">
        <v>336</v>
      </c>
      <c r="C24" s="63" t="s">
        <v>337</v>
      </c>
      <c r="D24" s="75">
        <v>12.5</v>
      </c>
      <c r="E24" s="75">
        <v>0</v>
      </c>
      <c r="F24" s="63">
        <v>75</v>
      </c>
      <c r="G24" s="63">
        <v>5.0000001333333337</v>
      </c>
      <c r="H24" s="63">
        <v>15.000000099999999</v>
      </c>
    </row>
    <row r="25" spans="1:8">
      <c r="B25" s="63" t="s">
        <v>338</v>
      </c>
      <c r="C25" s="63" t="s">
        <v>339</v>
      </c>
      <c r="D25" s="75">
        <v>50</v>
      </c>
      <c r="E25" s="75">
        <v>0</v>
      </c>
      <c r="F25" s="63">
        <v>45</v>
      </c>
      <c r="G25" s="63">
        <v>3.7500000999999998</v>
      </c>
      <c r="H25" s="63">
        <v>1E+30</v>
      </c>
    </row>
    <row r="26" spans="1:8" ht="13.5" thickBot="1">
      <c r="B26" s="59" t="s">
        <v>340</v>
      </c>
      <c r="C26" s="59" t="s">
        <v>341</v>
      </c>
      <c r="D26" s="76">
        <v>0</v>
      </c>
      <c r="E26" s="76">
        <v>3.75</v>
      </c>
      <c r="F26" s="59">
        <v>60</v>
      </c>
      <c r="G26" s="59">
        <v>1E+30</v>
      </c>
      <c r="H26" s="59">
        <v>3.75</v>
      </c>
    </row>
    <row r="28" spans="1:8" ht="13.5" thickBot="1">
      <c r="A28" t="s">
        <v>9</v>
      </c>
    </row>
    <row r="29" spans="1:8">
      <c r="B29" s="248"/>
      <c r="C29" s="248"/>
      <c r="D29" s="248" t="s">
        <v>47</v>
      </c>
      <c r="E29" s="248" t="s">
        <v>79</v>
      </c>
      <c r="F29" s="248" t="s">
        <v>80</v>
      </c>
      <c r="G29" s="248" t="s">
        <v>49</v>
      </c>
      <c r="H29" s="248" t="s">
        <v>49</v>
      </c>
    </row>
    <row r="30" spans="1:8" ht="13.5" thickBot="1">
      <c r="B30" s="249" t="s">
        <v>41</v>
      </c>
      <c r="C30" s="249" t="s">
        <v>42</v>
      </c>
      <c r="D30" s="249" t="s">
        <v>50</v>
      </c>
      <c r="E30" s="249" t="s">
        <v>81</v>
      </c>
      <c r="F30" s="249" t="s">
        <v>82</v>
      </c>
      <c r="G30" s="249" t="s">
        <v>53</v>
      </c>
      <c r="H30" s="249" t="s">
        <v>54</v>
      </c>
    </row>
    <row r="31" spans="1:8">
      <c r="B31" s="63" t="s">
        <v>342</v>
      </c>
      <c r="C31" s="63" t="s">
        <v>343</v>
      </c>
      <c r="D31" s="251">
        <v>140</v>
      </c>
      <c r="E31" s="251">
        <v>-7.5</v>
      </c>
      <c r="F31" s="63">
        <v>140</v>
      </c>
      <c r="G31" s="63">
        <v>171</v>
      </c>
      <c r="H31" s="63">
        <v>29</v>
      </c>
    </row>
    <row r="32" spans="1:8">
      <c r="B32" s="63" t="s">
        <v>344</v>
      </c>
      <c r="C32" s="63" t="s">
        <v>345</v>
      </c>
      <c r="D32" s="251">
        <v>213.75</v>
      </c>
      <c r="E32" s="251">
        <v>0</v>
      </c>
      <c r="F32" s="63">
        <v>250</v>
      </c>
      <c r="G32" s="63">
        <v>1E+30</v>
      </c>
      <c r="H32" s="63">
        <v>36.25</v>
      </c>
    </row>
    <row r="33" spans="2:8">
      <c r="B33" s="63" t="s">
        <v>346</v>
      </c>
      <c r="C33" s="63" t="s">
        <v>347</v>
      </c>
      <c r="D33" s="251">
        <v>60</v>
      </c>
      <c r="E33" s="251">
        <v>-14.166666666666664</v>
      </c>
      <c r="F33" s="63">
        <v>60</v>
      </c>
      <c r="G33" s="63">
        <v>30.000000000000007</v>
      </c>
      <c r="H33" s="63">
        <v>29</v>
      </c>
    </row>
    <row r="34" spans="2:8">
      <c r="B34" s="63" t="s">
        <v>348</v>
      </c>
      <c r="C34" s="63" t="s">
        <v>347</v>
      </c>
      <c r="D34" s="251">
        <v>80</v>
      </c>
      <c r="E34" s="251">
        <v>-4</v>
      </c>
      <c r="F34" s="63">
        <v>80</v>
      </c>
      <c r="G34" s="63">
        <v>170</v>
      </c>
      <c r="H34" s="63">
        <v>36.25</v>
      </c>
    </row>
    <row r="35" spans="2:8">
      <c r="B35" s="63" t="s">
        <v>349</v>
      </c>
      <c r="C35" s="63" t="s">
        <v>347</v>
      </c>
      <c r="D35" s="251">
        <v>150</v>
      </c>
      <c r="E35" s="251">
        <v>-7.5</v>
      </c>
      <c r="F35" s="63">
        <v>150</v>
      </c>
      <c r="G35" s="63">
        <v>25</v>
      </c>
      <c r="H35" s="63">
        <v>55</v>
      </c>
    </row>
    <row r="36" spans="2:8">
      <c r="B36" s="63" t="s">
        <v>350</v>
      </c>
      <c r="C36" s="63" t="s">
        <v>347</v>
      </c>
      <c r="D36" s="251">
        <v>31.25</v>
      </c>
      <c r="E36" s="251">
        <v>0</v>
      </c>
      <c r="F36" s="63">
        <v>100</v>
      </c>
      <c r="G36" s="63">
        <v>1E+30</v>
      </c>
      <c r="H36" s="63">
        <v>68.75</v>
      </c>
    </row>
    <row r="37" spans="2:8">
      <c r="B37" s="63" t="s">
        <v>351</v>
      </c>
      <c r="C37" s="63" t="s">
        <v>352</v>
      </c>
      <c r="D37" s="251">
        <v>50</v>
      </c>
      <c r="E37" s="251">
        <v>75</v>
      </c>
      <c r="F37" s="63">
        <v>50</v>
      </c>
      <c r="G37" s="63">
        <v>14.5</v>
      </c>
      <c r="H37" s="63">
        <v>85.5</v>
      </c>
    </row>
    <row r="38" spans="2:8">
      <c r="B38" s="63" t="s">
        <v>353</v>
      </c>
      <c r="C38" s="63" t="s">
        <v>354</v>
      </c>
      <c r="D38" s="251">
        <v>29.999999999999996</v>
      </c>
      <c r="E38" s="251">
        <v>56.25</v>
      </c>
      <c r="F38" s="63">
        <v>30</v>
      </c>
      <c r="G38" s="63">
        <v>19.333333333333332</v>
      </c>
      <c r="H38" s="63">
        <v>50</v>
      </c>
    </row>
    <row r="39" spans="2:8">
      <c r="B39" s="63" t="s">
        <v>355</v>
      </c>
      <c r="C39" s="63" t="s">
        <v>356</v>
      </c>
      <c r="D39" s="251">
        <v>100</v>
      </c>
      <c r="E39" s="251">
        <v>85</v>
      </c>
      <c r="F39" s="63">
        <v>100</v>
      </c>
      <c r="G39" s="63">
        <v>14.5</v>
      </c>
      <c r="H39" s="63">
        <v>68</v>
      </c>
    </row>
    <row r="40" spans="2:8">
      <c r="B40" s="63" t="s">
        <v>357</v>
      </c>
      <c r="C40" s="63" t="s">
        <v>358</v>
      </c>
      <c r="D40" s="251">
        <v>60</v>
      </c>
      <c r="E40" s="251">
        <v>66.25</v>
      </c>
      <c r="F40" s="63">
        <v>60</v>
      </c>
      <c r="G40" s="63">
        <v>19.333333333333332</v>
      </c>
      <c r="H40" s="63">
        <v>20.000000000000004</v>
      </c>
    </row>
    <row r="41" spans="2:8">
      <c r="B41" s="63" t="s">
        <v>359</v>
      </c>
      <c r="C41" s="63" t="s">
        <v>360</v>
      </c>
      <c r="D41" s="251">
        <v>50</v>
      </c>
      <c r="E41" s="251">
        <v>75</v>
      </c>
      <c r="F41" s="63">
        <v>50</v>
      </c>
      <c r="G41" s="63">
        <v>27.5</v>
      </c>
      <c r="H41" s="63">
        <v>12.5</v>
      </c>
    </row>
    <row r="42" spans="2:8" ht="13.5" thickBot="1">
      <c r="B42" s="59" t="s">
        <v>361</v>
      </c>
      <c r="C42" s="59" t="s">
        <v>362</v>
      </c>
      <c r="D42" s="252">
        <v>50</v>
      </c>
      <c r="E42" s="252">
        <v>56.25</v>
      </c>
      <c r="F42" s="59">
        <v>50</v>
      </c>
      <c r="G42" s="59">
        <v>36.666666666666664</v>
      </c>
      <c r="H42" s="59">
        <v>16.666666666666668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8"/>
  <sheetViews>
    <sheetView workbookViewId="0">
      <selection activeCell="C18" sqref="C18"/>
    </sheetView>
  </sheetViews>
  <sheetFormatPr defaultColWidth="10.7109375" defaultRowHeight="15"/>
  <cols>
    <col min="1" max="1" width="8.85546875" style="32" customWidth="1"/>
    <col min="2" max="2" width="10.85546875" style="32" customWidth="1"/>
    <col min="3" max="6" width="8.7109375" style="32" customWidth="1"/>
    <col min="7" max="7" width="9.85546875" style="32" customWidth="1"/>
    <col min="8" max="8" width="5.42578125" style="32" customWidth="1"/>
    <col min="9" max="10" width="9.140625" style="32" customWidth="1"/>
    <col min="11" max="13" width="7.7109375" style="32" customWidth="1"/>
    <col min="14" max="16384" width="10.7109375" style="32"/>
  </cols>
  <sheetData>
    <row r="1" spans="1:9">
      <c r="A1" s="31" t="s">
        <v>18</v>
      </c>
    </row>
    <row r="3" spans="1:9">
      <c r="A3" s="31" t="s">
        <v>19</v>
      </c>
      <c r="I3" s="34" t="s">
        <v>38</v>
      </c>
    </row>
    <row r="4" spans="1:9">
      <c r="A4" s="31"/>
      <c r="C4" s="33" t="s">
        <v>20</v>
      </c>
      <c r="D4" s="33" t="s">
        <v>21</v>
      </c>
      <c r="E4" s="33" t="s">
        <v>22</v>
      </c>
      <c r="F4" s="33" t="s">
        <v>23</v>
      </c>
      <c r="G4" s="34" t="s">
        <v>24</v>
      </c>
    </row>
    <row r="5" spans="1:9">
      <c r="A5" s="31"/>
      <c r="B5" s="33" t="s">
        <v>25</v>
      </c>
      <c r="C5" s="35">
        <v>0.6</v>
      </c>
      <c r="D5" s="36">
        <v>0.56000000000000005</v>
      </c>
      <c r="E5" s="36">
        <v>0.22</v>
      </c>
      <c r="F5" s="37">
        <v>0.4</v>
      </c>
      <c r="G5" s="38">
        <v>10000</v>
      </c>
    </row>
    <row r="6" spans="1:9">
      <c r="A6" s="31"/>
      <c r="B6" s="33" t="s">
        <v>26</v>
      </c>
      <c r="C6" s="39">
        <v>0.36</v>
      </c>
      <c r="D6" s="40">
        <v>0.3</v>
      </c>
      <c r="E6" s="40">
        <v>0.28000000000000003</v>
      </c>
      <c r="F6" s="41">
        <v>0.57999999999999996</v>
      </c>
      <c r="G6" s="38">
        <f ca="1">I7</f>
        <v>14000</v>
      </c>
      <c r="I6" s="57">
        <f ca="1">_xll.PsiOptParam(0.25,0.4)</f>
        <v>0.25</v>
      </c>
    </row>
    <row r="7" spans="1:9">
      <c r="A7" s="31"/>
      <c r="B7" s="33" t="s">
        <v>27</v>
      </c>
      <c r="C7" s="42">
        <v>0.65</v>
      </c>
      <c r="D7" s="43">
        <v>0.68</v>
      </c>
      <c r="E7" s="43">
        <v>0.55000001192092896</v>
      </c>
      <c r="F7" s="44">
        <v>0.42</v>
      </c>
      <c r="G7" s="38">
        <v>15000</v>
      </c>
      <c r="I7" s="57">
        <f ca="1">_xll.PsiOptParam(14000,24000)</f>
        <v>14000</v>
      </c>
    </row>
    <row r="8" spans="1:9">
      <c r="A8" s="31"/>
      <c r="B8" s="34" t="s">
        <v>28</v>
      </c>
      <c r="C8" s="45">
        <v>8000</v>
      </c>
      <c r="D8" s="45">
        <v>10000</v>
      </c>
      <c r="E8" s="45">
        <v>12000</v>
      </c>
      <c r="F8" s="45">
        <v>9000</v>
      </c>
    </row>
    <row r="9" spans="1:9">
      <c r="A9" s="31"/>
    </row>
    <row r="10" spans="1:9">
      <c r="A10" s="31" t="s">
        <v>29</v>
      </c>
    </row>
    <row r="11" spans="1:9">
      <c r="A11" s="31"/>
      <c r="C11" s="33" t="s">
        <v>20</v>
      </c>
      <c r="D11" s="33" t="s">
        <v>21</v>
      </c>
      <c r="E11" s="33" t="s">
        <v>22</v>
      </c>
      <c r="F11" s="33" t="s">
        <v>23</v>
      </c>
      <c r="G11" s="34" t="s">
        <v>30</v>
      </c>
    </row>
    <row r="12" spans="1:9">
      <c r="A12" s="31"/>
      <c r="B12" s="33" t="s">
        <v>25</v>
      </c>
      <c r="C12" s="46">
        <v>0</v>
      </c>
      <c r="D12" s="47">
        <v>0</v>
      </c>
      <c r="E12" s="47">
        <v>10000</v>
      </c>
      <c r="F12" s="48">
        <v>0</v>
      </c>
      <c r="G12" s="38">
        <f>SUM(C12:F12)</f>
        <v>10000</v>
      </c>
    </row>
    <row r="13" spans="1:9">
      <c r="A13" s="31"/>
      <c r="B13" s="33" t="s">
        <v>26</v>
      </c>
      <c r="C13" s="49">
        <v>4000</v>
      </c>
      <c r="D13" s="50">
        <v>10000</v>
      </c>
      <c r="E13" s="50">
        <v>0</v>
      </c>
      <c r="F13" s="51">
        <v>0</v>
      </c>
      <c r="G13" s="38">
        <f>SUM(C13:F13)</f>
        <v>14000</v>
      </c>
    </row>
    <row r="14" spans="1:9">
      <c r="A14" s="31"/>
      <c r="B14" s="33" t="s">
        <v>27</v>
      </c>
      <c r="C14" s="52">
        <v>4000</v>
      </c>
      <c r="D14" s="53">
        <v>0</v>
      </c>
      <c r="E14" s="53">
        <v>2000</v>
      </c>
      <c r="F14" s="54">
        <v>9000</v>
      </c>
      <c r="G14" s="55">
        <f>SUM(C14:F14)</f>
        <v>15000</v>
      </c>
    </row>
    <row r="15" spans="1:9">
      <c r="A15" s="31"/>
      <c r="B15" s="34" t="s">
        <v>31</v>
      </c>
      <c r="C15" s="38">
        <f>SUM(C12:C14)</f>
        <v>8000</v>
      </c>
      <c r="D15" s="38">
        <f>SUM(D12:D14)</f>
        <v>10000</v>
      </c>
      <c r="E15" s="38">
        <f>SUM(E12:E14)</f>
        <v>12000</v>
      </c>
      <c r="F15" s="38">
        <f>SUM(F12:F14)</f>
        <v>9000</v>
      </c>
      <c r="G15" s="38">
        <f>SUM(G12:G14)</f>
        <v>39000</v>
      </c>
    </row>
    <row r="16" spans="1:9">
      <c r="A16" s="31"/>
    </row>
    <row r="17" spans="1:3">
      <c r="A17" s="31" t="s">
        <v>17</v>
      </c>
    </row>
    <row r="18" spans="1:3">
      <c r="A18" s="31"/>
      <c r="B18" s="32" t="s">
        <v>32</v>
      </c>
      <c r="C18" s="56">
        <f>SUMPRODUCT(C5:F7,C12:F14)</f>
        <v>14120.000023841858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2"/>
  <sheetViews>
    <sheetView showGridLines="0" zoomScale="85" zoomScaleNormal="85" workbookViewId="0">
      <selection activeCell="A2" sqref="A2"/>
    </sheetView>
  </sheetViews>
  <sheetFormatPr defaultRowHeight="12.75"/>
  <cols>
    <col min="1" max="1" width="2.28515625" customWidth="1"/>
    <col min="2" max="2" width="6.28515625" customWidth="1"/>
    <col min="3" max="3" width="12.28515625" customWidth="1"/>
    <col min="4" max="4" width="12" bestFit="1" customWidth="1"/>
    <col min="5" max="5" width="10" bestFit="1" customWidth="1"/>
    <col min="6" max="8" width="12" bestFit="1" customWidth="1"/>
  </cols>
  <sheetData>
    <row r="1" spans="1:8">
      <c r="A1" s="1" t="s">
        <v>39</v>
      </c>
    </row>
    <row r="3" spans="1:8" ht="13.5" thickBot="1">
      <c r="A3" t="s">
        <v>40</v>
      </c>
    </row>
    <row r="4" spans="1:8" ht="13.5" thickBot="1">
      <c r="B4" s="58" t="s">
        <v>41</v>
      </c>
      <c r="C4" s="58" t="s">
        <v>42</v>
      </c>
      <c r="D4" s="58" t="s">
        <v>43</v>
      </c>
      <c r="E4" s="58"/>
    </row>
    <row r="5" spans="1:8" ht="13.5" thickBot="1">
      <c r="B5" s="59" t="s">
        <v>44</v>
      </c>
      <c r="C5" s="59" t="s">
        <v>45</v>
      </c>
      <c r="D5" s="59">
        <v>13830.000023841858</v>
      </c>
      <c r="E5" s="59"/>
    </row>
    <row r="7" spans="1:8" ht="13.5" thickBot="1">
      <c r="A7" t="s">
        <v>46</v>
      </c>
    </row>
    <row r="8" spans="1:8">
      <c r="B8" s="60"/>
      <c r="C8" s="60"/>
      <c r="D8" s="61" t="s">
        <v>47</v>
      </c>
      <c r="E8" s="61" t="s">
        <v>48</v>
      </c>
      <c r="F8" s="60" t="s">
        <v>17</v>
      </c>
      <c r="G8" s="60" t="s">
        <v>49</v>
      </c>
      <c r="H8" s="60" t="s">
        <v>49</v>
      </c>
    </row>
    <row r="9" spans="1:8" ht="13.5" thickBot="1">
      <c r="B9" s="62" t="s">
        <v>41</v>
      </c>
      <c r="C9" s="62" t="s">
        <v>42</v>
      </c>
      <c r="D9" s="62" t="s">
        <v>50</v>
      </c>
      <c r="E9" s="62" t="s">
        <v>51</v>
      </c>
      <c r="F9" s="62" t="s">
        <v>52</v>
      </c>
      <c r="G9" s="62" t="s">
        <v>53</v>
      </c>
      <c r="H9" s="62" t="s">
        <v>54</v>
      </c>
    </row>
    <row r="10" spans="1:8">
      <c r="B10" s="63" t="s">
        <v>55</v>
      </c>
      <c r="C10" s="63" t="s">
        <v>56</v>
      </c>
      <c r="D10" s="64">
        <v>0</v>
      </c>
      <c r="E10" s="65">
        <v>0.28000001192092894</v>
      </c>
      <c r="F10" s="65">
        <v>0.6</v>
      </c>
      <c r="G10" s="63">
        <v>1E+30</v>
      </c>
      <c r="H10" s="65">
        <v>0.28000001192092894</v>
      </c>
    </row>
    <row r="11" spans="1:8">
      <c r="B11" s="63" t="s">
        <v>57</v>
      </c>
      <c r="C11" s="63" t="s">
        <v>58</v>
      </c>
      <c r="D11" s="64">
        <v>0</v>
      </c>
      <c r="E11" s="65">
        <v>0.30000001192092896</v>
      </c>
      <c r="F11" s="65">
        <v>0.56000000000000005</v>
      </c>
      <c r="G11" s="63">
        <v>1E+30</v>
      </c>
      <c r="H11" s="65">
        <v>0.30000001192092896</v>
      </c>
    </row>
    <row r="12" spans="1:8">
      <c r="B12" s="63" t="s">
        <v>59</v>
      </c>
      <c r="C12" s="63" t="s">
        <v>60</v>
      </c>
      <c r="D12" s="64">
        <v>10000</v>
      </c>
      <c r="E12" s="65">
        <v>0</v>
      </c>
      <c r="F12" s="65">
        <v>0.22</v>
      </c>
      <c r="G12" s="65">
        <v>0.28000011192092894</v>
      </c>
      <c r="H12" s="63">
        <v>1E+30</v>
      </c>
    </row>
    <row r="13" spans="1:8">
      <c r="B13" s="63" t="s">
        <v>61</v>
      </c>
      <c r="C13" s="63" t="s">
        <v>62</v>
      </c>
      <c r="D13" s="64">
        <v>0</v>
      </c>
      <c r="E13" s="65">
        <v>0.31000001192092902</v>
      </c>
      <c r="F13" s="65">
        <v>0.4</v>
      </c>
      <c r="G13" s="63">
        <v>1E+30</v>
      </c>
      <c r="H13" s="65">
        <v>0.31000001192092902</v>
      </c>
    </row>
    <row r="14" spans="1:8">
      <c r="B14" s="66" t="s">
        <v>63</v>
      </c>
      <c r="C14" s="66" t="s">
        <v>64</v>
      </c>
      <c r="D14" s="67">
        <v>5000</v>
      </c>
      <c r="E14" s="68">
        <v>0</v>
      </c>
      <c r="F14" s="68">
        <v>0.36</v>
      </c>
      <c r="G14" s="68">
        <v>2.0000088079071107E-2</v>
      </c>
      <c r="H14" s="68">
        <v>9.0000099999999972E-2</v>
      </c>
    </row>
    <row r="15" spans="1:8">
      <c r="B15" s="63" t="s">
        <v>65</v>
      </c>
      <c r="C15" s="63" t="s">
        <v>66</v>
      </c>
      <c r="D15" s="64">
        <v>10000</v>
      </c>
      <c r="E15" s="65">
        <v>0</v>
      </c>
      <c r="F15" s="65">
        <v>0.3</v>
      </c>
      <c r="G15" s="65">
        <v>9.0000099999999972E-2</v>
      </c>
      <c r="H15" s="65">
        <v>0.59000010000000003</v>
      </c>
    </row>
    <row r="16" spans="1:8">
      <c r="B16" s="63" t="s">
        <v>67</v>
      </c>
      <c r="C16" s="63" t="s">
        <v>68</v>
      </c>
      <c r="D16" s="64">
        <v>0</v>
      </c>
      <c r="E16" s="65">
        <v>1.9999988079071107E-2</v>
      </c>
      <c r="F16" s="65">
        <v>0.28000000000000003</v>
      </c>
      <c r="G16" s="63">
        <v>1E+30</v>
      </c>
      <c r="H16" s="65">
        <v>1.9999988079071107E-2</v>
      </c>
    </row>
    <row r="17" spans="1:8">
      <c r="B17" s="63" t="s">
        <v>69</v>
      </c>
      <c r="C17" s="63" t="s">
        <v>70</v>
      </c>
      <c r="D17" s="64">
        <v>0</v>
      </c>
      <c r="E17" s="65">
        <v>0.45</v>
      </c>
      <c r="F17" s="65">
        <v>0.57999999999999996</v>
      </c>
      <c r="G17" s="63">
        <v>1E+30</v>
      </c>
      <c r="H17" s="65">
        <v>0.45</v>
      </c>
    </row>
    <row r="18" spans="1:8">
      <c r="B18" s="63" t="s">
        <v>71</v>
      </c>
      <c r="C18" s="63" t="s">
        <v>72</v>
      </c>
      <c r="D18" s="64">
        <v>3000</v>
      </c>
      <c r="E18" s="65">
        <v>0</v>
      </c>
      <c r="F18" s="65">
        <v>0.65</v>
      </c>
      <c r="G18" s="65">
        <v>9.0000099999999972E-2</v>
      </c>
      <c r="H18" s="65">
        <v>2.0000088079071107E-2</v>
      </c>
    </row>
    <row r="19" spans="1:8">
      <c r="B19" s="63" t="s">
        <v>73</v>
      </c>
      <c r="C19" s="63" t="s">
        <v>74</v>
      </c>
      <c r="D19" s="64">
        <v>0</v>
      </c>
      <c r="E19" s="65">
        <v>8.9999999999999969E-2</v>
      </c>
      <c r="F19" s="65">
        <v>0.68</v>
      </c>
      <c r="G19" s="63">
        <v>1E+30</v>
      </c>
      <c r="H19" s="65">
        <v>8.9999999999999969E-2</v>
      </c>
    </row>
    <row r="20" spans="1:8">
      <c r="B20" s="63" t="s">
        <v>75</v>
      </c>
      <c r="C20" s="63" t="s">
        <v>76</v>
      </c>
      <c r="D20" s="64">
        <v>2000</v>
      </c>
      <c r="E20" s="65">
        <v>0</v>
      </c>
      <c r="F20" s="65">
        <v>0.55000001192092896</v>
      </c>
      <c r="G20" s="65">
        <v>2.0000088079071107E-2</v>
      </c>
      <c r="H20" s="65">
        <v>0.28000011192092894</v>
      </c>
    </row>
    <row r="21" spans="1:8" ht="13.5" thickBot="1">
      <c r="B21" s="59" t="s">
        <v>77</v>
      </c>
      <c r="C21" s="59" t="s">
        <v>78</v>
      </c>
      <c r="D21" s="69">
        <v>9000</v>
      </c>
      <c r="E21" s="70">
        <v>0</v>
      </c>
      <c r="F21" s="70">
        <v>0.42</v>
      </c>
      <c r="G21" s="70">
        <v>0.31000011192092902</v>
      </c>
      <c r="H21" s="70">
        <v>0.42000009999999999</v>
      </c>
    </row>
    <row r="23" spans="1:8" ht="13.5" thickBot="1">
      <c r="A23" t="s">
        <v>9</v>
      </c>
    </row>
    <row r="24" spans="1:8">
      <c r="B24" s="60"/>
      <c r="C24" s="60"/>
      <c r="D24" s="60" t="s">
        <v>47</v>
      </c>
      <c r="E24" s="60" t="s">
        <v>79</v>
      </c>
      <c r="F24" s="60" t="s">
        <v>80</v>
      </c>
      <c r="G24" s="60" t="s">
        <v>49</v>
      </c>
      <c r="H24" s="60" t="s">
        <v>49</v>
      </c>
    </row>
    <row r="25" spans="1:8" ht="13.5" thickBot="1">
      <c r="B25" s="62" t="s">
        <v>41</v>
      </c>
      <c r="C25" s="62" t="s">
        <v>42</v>
      </c>
      <c r="D25" s="62" t="s">
        <v>50</v>
      </c>
      <c r="E25" s="62" t="s">
        <v>81</v>
      </c>
      <c r="F25" s="62" t="s">
        <v>82</v>
      </c>
      <c r="G25" s="62" t="s">
        <v>53</v>
      </c>
      <c r="H25" s="62" t="s">
        <v>54</v>
      </c>
    </row>
    <row r="26" spans="1:8">
      <c r="B26" s="63" t="s">
        <v>83</v>
      </c>
      <c r="C26" s="63" t="s">
        <v>84</v>
      </c>
      <c r="D26" s="71">
        <v>8000</v>
      </c>
      <c r="E26" s="65">
        <v>0.65</v>
      </c>
      <c r="F26" s="63">
        <v>8000</v>
      </c>
      <c r="G26" s="63">
        <v>1000</v>
      </c>
      <c r="H26" s="63">
        <v>3000</v>
      </c>
    </row>
    <row r="27" spans="1:8">
      <c r="B27" s="63" t="s">
        <v>85</v>
      </c>
      <c r="C27" s="63" t="s">
        <v>86</v>
      </c>
      <c r="D27" s="71">
        <v>10000</v>
      </c>
      <c r="E27" s="65">
        <v>0.59000000000000008</v>
      </c>
      <c r="F27" s="63">
        <v>10000</v>
      </c>
      <c r="G27" s="63">
        <v>1000</v>
      </c>
      <c r="H27" s="63">
        <v>3000</v>
      </c>
    </row>
    <row r="28" spans="1:8">
      <c r="B28" s="63" t="s">
        <v>87</v>
      </c>
      <c r="C28" s="63" t="s">
        <v>88</v>
      </c>
      <c r="D28" s="71">
        <v>12000</v>
      </c>
      <c r="E28" s="65">
        <v>0.55000001192092896</v>
      </c>
      <c r="F28" s="63">
        <v>12000</v>
      </c>
      <c r="G28" s="63">
        <v>1000</v>
      </c>
      <c r="H28" s="63">
        <v>2000</v>
      </c>
    </row>
    <row r="29" spans="1:8">
      <c r="B29" s="63" t="s">
        <v>89</v>
      </c>
      <c r="C29" s="63" t="s">
        <v>90</v>
      </c>
      <c r="D29" s="71">
        <v>9000</v>
      </c>
      <c r="E29" s="65">
        <v>0.42</v>
      </c>
      <c r="F29" s="63">
        <v>9000</v>
      </c>
      <c r="G29" s="63">
        <v>1000</v>
      </c>
      <c r="H29" s="63">
        <v>9000</v>
      </c>
    </row>
    <row r="30" spans="1:8">
      <c r="B30" s="63" t="s">
        <v>91</v>
      </c>
      <c r="C30" s="63" t="s">
        <v>92</v>
      </c>
      <c r="D30" s="71">
        <v>10000</v>
      </c>
      <c r="E30" s="65">
        <v>-0.33000001192092898</v>
      </c>
      <c r="F30" s="63">
        <v>10000</v>
      </c>
      <c r="G30" s="63">
        <v>2000</v>
      </c>
      <c r="H30" s="63">
        <v>1000</v>
      </c>
    </row>
    <row r="31" spans="1:8">
      <c r="B31" s="66" t="s">
        <v>93</v>
      </c>
      <c r="C31" s="66" t="s">
        <v>94</v>
      </c>
      <c r="D31" s="72">
        <v>15000</v>
      </c>
      <c r="E31" s="68">
        <v>-0.29000000000000004</v>
      </c>
      <c r="F31" s="66">
        <v>15000</v>
      </c>
      <c r="G31" s="66">
        <v>3000</v>
      </c>
      <c r="H31" s="66">
        <v>1000</v>
      </c>
    </row>
    <row r="32" spans="1:8" ht="13.5" thickBot="1">
      <c r="B32" s="59" t="s">
        <v>95</v>
      </c>
      <c r="C32" s="59" t="s">
        <v>96</v>
      </c>
      <c r="D32" s="73">
        <v>14000</v>
      </c>
      <c r="E32" s="70">
        <v>0</v>
      </c>
      <c r="F32" s="59">
        <v>15000</v>
      </c>
      <c r="G32" s="59">
        <v>1E+30</v>
      </c>
      <c r="H32" s="59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workbookViewId="0">
      <selection activeCell="E8" sqref="E8"/>
    </sheetView>
  </sheetViews>
  <sheetFormatPr defaultColWidth="9" defaultRowHeight="12.7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8">
      <c r="A1" s="1" t="s">
        <v>0</v>
      </c>
    </row>
    <row r="3" spans="1:8">
      <c r="A3" s="1" t="s">
        <v>1</v>
      </c>
    </row>
    <row r="4" spans="1:8">
      <c r="A4" s="1"/>
      <c r="B4" s="4" t="s">
        <v>2</v>
      </c>
      <c r="C4" s="4" t="s">
        <v>3</v>
      </c>
      <c r="D4" s="4" t="s">
        <v>4</v>
      </c>
    </row>
    <row r="5" spans="1:8">
      <c r="A5" s="4" t="s">
        <v>5</v>
      </c>
      <c r="B5" s="5">
        <v>0</v>
      </c>
      <c r="C5" s="6">
        <v>160</v>
      </c>
      <c r="D5" s="7">
        <v>120</v>
      </c>
    </row>
    <row r="6" spans="1:8">
      <c r="A6" s="1"/>
    </row>
    <row r="7" spans="1:8">
      <c r="A7" s="1" t="s">
        <v>6</v>
      </c>
      <c r="E7" s="8" t="s">
        <v>7</v>
      </c>
      <c r="F7" s="8"/>
    </row>
    <row r="8" spans="1:8">
      <c r="A8" s="4" t="s">
        <v>8</v>
      </c>
      <c r="B8" s="2">
        <v>16</v>
      </c>
      <c r="C8" s="2">
        <v>20</v>
      </c>
      <c r="D8" s="2">
        <v>14</v>
      </c>
      <c r="E8" s="13">
        <f>SUMPRODUCT($B$5:$D$5,B8:D8)</f>
        <v>4880</v>
      </c>
    </row>
    <row r="9" spans="1:8">
      <c r="A9" s="1"/>
    </row>
    <row r="10" spans="1:8">
      <c r="A10" s="1"/>
    </row>
    <row r="11" spans="1:8">
      <c r="A11" s="1" t="s">
        <v>9</v>
      </c>
      <c r="E11" s="8" t="s">
        <v>10</v>
      </c>
      <c r="F11" s="8"/>
      <c r="G11" s="8" t="s">
        <v>11</v>
      </c>
      <c r="H11" s="8"/>
    </row>
    <row r="12" spans="1:8">
      <c r="A12" s="4" t="s">
        <v>12</v>
      </c>
      <c r="B12" s="2">
        <v>4</v>
      </c>
      <c r="C12" s="2">
        <v>6</v>
      </c>
      <c r="D12" s="2">
        <v>2</v>
      </c>
      <c r="E12" s="2">
        <f>SUMPRODUCT($B$5:$D$5,B12:D12)</f>
        <v>1200</v>
      </c>
      <c r="F12" s="3" t="s">
        <v>13</v>
      </c>
      <c r="G12" s="9">
        <v>2000</v>
      </c>
      <c r="H12" s="17"/>
    </row>
    <row r="13" spans="1:8">
      <c r="A13" s="4" t="s">
        <v>14</v>
      </c>
      <c r="B13" s="2">
        <v>3</v>
      </c>
      <c r="C13" s="2">
        <v>8</v>
      </c>
      <c r="D13" s="2">
        <v>6</v>
      </c>
      <c r="E13" s="2">
        <f>SUMPRODUCT($B$5:$D$5,B13:D13)</f>
        <v>2000</v>
      </c>
      <c r="F13" s="3" t="s">
        <v>13</v>
      </c>
      <c r="G13" s="10">
        <v>2000</v>
      </c>
      <c r="H13" s="17"/>
    </row>
    <row r="14" spans="1:8">
      <c r="A14" s="4" t="s">
        <v>15</v>
      </c>
      <c r="B14" s="2">
        <v>9</v>
      </c>
      <c r="C14" s="2">
        <v>6</v>
      </c>
      <c r="D14" s="2">
        <v>4</v>
      </c>
      <c r="E14" s="2">
        <f>SUMPRODUCT($B$5:$D$5,B14:D14)</f>
        <v>1440</v>
      </c>
      <c r="F14" s="3" t="s">
        <v>13</v>
      </c>
      <c r="G14" s="10">
        <v>1440</v>
      </c>
      <c r="H14" s="17"/>
    </row>
    <row r="15" spans="1:8">
      <c r="A15" s="4" t="s">
        <v>16</v>
      </c>
      <c r="B15" s="2">
        <v>30</v>
      </c>
      <c r="C15" s="2">
        <v>40</v>
      </c>
      <c r="D15" s="2">
        <v>25</v>
      </c>
      <c r="E15" s="2">
        <f>SUMPRODUCT($B$5:$D$5,B15:D15)</f>
        <v>9400</v>
      </c>
      <c r="F15" s="3" t="s">
        <v>13</v>
      </c>
      <c r="G15" s="11">
        <v>9600</v>
      </c>
      <c r="H15" s="17"/>
    </row>
    <row r="17" spans="6:6">
      <c r="F17" s="2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8"/>
  <sheetViews>
    <sheetView workbookViewId="0">
      <selection activeCell="J25" sqref="J25"/>
    </sheetView>
  </sheetViews>
  <sheetFormatPr defaultRowHeight="12.75"/>
  <cols>
    <col min="1" max="1" width="8.28515625" customWidth="1"/>
    <col min="2" max="2" width="9.85546875" customWidth="1"/>
    <col min="3" max="3" width="10.28515625" customWidth="1"/>
    <col min="4" max="6" width="8.7109375" customWidth="1"/>
  </cols>
  <sheetData>
    <row r="1" spans="1:6">
      <c r="A1" s="18" t="s">
        <v>36</v>
      </c>
      <c r="B1" s="20" t="s">
        <v>17</v>
      </c>
      <c r="C1" s="19" t="s">
        <v>37</v>
      </c>
      <c r="D1" s="18" t="s">
        <v>2</v>
      </c>
      <c r="E1" s="20" t="s">
        <v>3</v>
      </c>
      <c r="F1" s="19" t="s">
        <v>4</v>
      </c>
    </row>
    <row r="2" spans="1:6">
      <c r="A2" s="21">
        <v>1200</v>
      </c>
      <c r="B2" s="14">
        <v>4200</v>
      </c>
      <c r="C2" s="16"/>
      <c r="D2" s="25">
        <v>0</v>
      </c>
      <c r="E2" s="26">
        <v>0</v>
      </c>
      <c r="F2" s="27">
        <v>300</v>
      </c>
    </row>
    <row r="3" spans="1:6">
      <c r="A3" s="21">
        <v>1250</v>
      </c>
      <c r="B3" s="14">
        <v>4375</v>
      </c>
      <c r="C3" s="24">
        <v>3.5</v>
      </c>
      <c r="D3" s="25">
        <v>0</v>
      </c>
      <c r="E3" s="26">
        <v>0</v>
      </c>
      <c r="F3" s="27">
        <v>312.5</v>
      </c>
    </row>
    <row r="4" spans="1:6">
      <c r="A4" s="21">
        <v>1300</v>
      </c>
      <c r="B4" s="14">
        <v>4550</v>
      </c>
      <c r="C4" s="24">
        <v>3.5</v>
      </c>
      <c r="D4" s="25">
        <v>0</v>
      </c>
      <c r="E4" s="26">
        <v>0</v>
      </c>
      <c r="F4" s="27">
        <v>325</v>
      </c>
    </row>
    <row r="5" spans="1:6">
      <c r="A5" s="21">
        <v>1350</v>
      </c>
      <c r="B5" s="14">
        <v>4700</v>
      </c>
      <c r="C5" s="24">
        <v>3.0000000000000364</v>
      </c>
      <c r="D5" s="25">
        <v>0</v>
      </c>
      <c r="E5" s="26">
        <v>25.000000000000085</v>
      </c>
      <c r="F5" s="27">
        <v>300</v>
      </c>
    </row>
    <row r="6" spans="1:6">
      <c r="A6" s="21">
        <v>1400</v>
      </c>
      <c r="B6" s="14">
        <v>4800</v>
      </c>
      <c r="C6" s="24">
        <v>1.9999999999999636</v>
      </c>
      <c r="D6" s="25">
        <v>0</v>
      </c>
      <c r="E6" s="26">
        <v>99.999999999999886</v>
      </c>
      <c r="F6" s="27">
        <v>200</v>
      </c>
    </row>
    <row r="7" spans="1:6">
      <c r="A7" s="21">
        <v>1450</v>
      </c>
      <c r="B7" s="14">
        <v>4900</v>
      </c>
      <c r="C7" s="24">
        <v>2</v>
      </c>
      <c r="D7" s="25">
        <v>0</v>
      </c>
      <c r="E7" s="26">
        <v>175</v>
      </c>
      <c r="F7" s="27">
        <v>100</v>
      </c>
    </row>
    <row r="8" spans="1:6">
      <c r="A8" s="21">
        <v>1500</v>
      </c>
      <c r="B8" s="14">
        <v>4961.9047619047615</v>
      </c>
      <c r="C8" s="24">
        <v>1.2380952380952295</v>
      </c>
      <c r="D8" s="25">
        <v>7.6190476190476186</v>
      </c>
      <c r="E8" s="26">
        <v>170</v>
      </c>
      <c r="F8" s="27">
        <v>102.85714285714286</v>
      </c>
    </row>
    <row r="9" spans="1:6">
      <c r="A9" s="21">
        <v>1550</v>
      </c>
      <c r="B9" s="14">
        <v>5014.2857142857147</v>
      </c>
      <c r="C9" s="24">
        <v>1.0476190476190641</v>
      </c>
      <c r="D9" s="25">
        <v>17.142857142857142</v>
      </c>
      <c r="E9" s="26">
        <v>145</v>
      </c>
      <c r="F9" s="27">
        <v>131.42857142857144</v>
      </c>
    </row>
    <row r="10" spans="1:6">
      <c r="A10" s="21">
        <v>1600</v>
      </c>
      <c r="B10" s="14">
        <v>5066.6666666666661</v>
      </c>
      <c r="C10" s="24">
        <v>1.0476190476190277</v>
      </c>
      <c r="D10" s="25">
        <v>26.666666666666664</v>
      </c>
      <c r="E10" s="26">
        <v>120</v>
      </c>
      <c r="F10" s="27">
        <v>160</v>
      </c>
    </row>
    <row r="11" spans="1:6">
      <c r="A11" s="21">
        <v>1650</v>
      </c>
      <c r="B11" s="14">
        <v>5119.0476190476193</v>
      </c>
      <c r="C11" s="24">
        <v>1.0476190476190641</v>
      </c>
      <c r="D11" s="25">
        <v>36.19047619047619</v>
      </c>
      <c r="E11" s="26">
        <v>95</v>
      </c>
      <c r="F11" s="27">
        <v>188.57142857142856</v>
      </c>
    </row>
    <row r="12" spans="1:6">
      <c r="A12" s="21">
        <v>1700</v>
      </c>
      <c r="B12" s="14">
        <v>5171.4285714285706</v>
      </c>
      <c r="C12" s="24">
        <v>1.0476190476190277</v>
      </c>
      <c r="D12" s="25">
        <v>45.714285714285708</v>
      </c>
      <c r="E12" s="26">
        <v>70</v>
      </c>
      <c r="F12" s="27">
        <v>217.14285714285711</v>
      </c>
    </row>
    <row r="13" spans="1:6">
      <c r="A13" s="21">
        <v>1750</v>
      </c>
      <c r="B13" s="14">
        <v>5223.8095238095229</v>
      </c>
      <c r="C13" s="24">
        <v>1.0476190476190459</v>
      </c>
      <c r="D13" s="25">
        <v>55.238095238095234</v>
      </c>
      <c r="E13" s="26">
        <v>45</v>
      </c>
      <c r="F13" s="27">
        <v>245.71428571428569</v>
      </c>
    </row>
    <row r="14" spans="1:6">
      <c r="A14" s="21">
        <v>1800</v>
      </c>
      <c r="B14" s="14">
        <v>5276.1904761904761</v>
      </c>
      <c r="C14" s="24">
        <v>1.0476190476190641</v>
      </c>
      <c r="D14" s="25">
        <v>64.761904761904759</v>
      </c>
      <c r="E14" s="26">
        <v>20</v>
      </c>
      <c r="F14" s="27">
        <v>274.28571428571428</v>
      </c>
    </row>
    <row r="15" spans="1:6">
      <c r="A15" s="21">
        <v>1850</v>
      </c>
      <c r="B15" s="14">
        <v>5318.0952380952385</v>
      </c>
      <c r="C15" s="24">
        <v>0.83809523809524766</v>
      </c>
      <c r="D15" s="25">
        <v>72.38095238095238</v>
      </c>
      <c r="E15" s="26">
        <v>0</v>
      </c>
      <c r="F15" s="27">
        <v>297.14285714285711</v>
      </c>
    </row>
    <row r="16" spans="1:6">
      <c r="A16" s="21">
        <v>1900</v>
      </c>
      <c r="B16" s="14">
        <v>5318.0952380952385</v>
      </c>
      <c r="C16" s="16">
        <v>0</v>
      </c>
      <c r="D16" s="25">
        <v>72.38095238095238</v>
      </c>
      <c r="E16" s="26">
        <v>0</v>
      </c>
      <c r="F16" s="27">
        <v>297.14285714285711</v>
      </c>
    </row>
    <row r="17" spans="1:6">
      <c r="A17" s="21">
        <v>1950</v>
      </c>
      <c r="B17" s="14">
        <v>5318.0952380952385</v>
      </c>
      <c r="C17" s="16">
        <v>0</v>
      </c>
      <c r="D17" s="25">
        <v>72.38095238095238</v>
      </c>
      <c r="E17" s="26">
        <v>0</v>
      </c>
      <c r="F17" s="27">
        <v>297.14285714285711</v>
      </c>
    </row>
    <row r="18" spans="1:6">
      <c r="A18" s="22">
        <v>2000</v>
      </c>
      <c r="B18" s="15">
        <v>5318.0952380952385</v>
      </c>
      <c r="C18" s="23">
        <v>0</v>
      </c>
      <c r="D18" s="28">
        <v>72.38095238095238</v>
      </c>
      <c r="E18" s="29">
        <v>0</v>
      </c>
      <c r="F18" s="30">
        <v>297.14285714285711</v>
      </c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13"/>
  <sheetViews>
    <sheetView workbookViewId="0"/>
  </sheetViews>
  <sheetFormatPr defaultRowHeight="12.75"/>
  <sheetData>
    <row r="1" spans="1:2">
      <c r="A1">
        <v>1</v>
      </c>
    </row>
    <row r="2" spans="1:2">
      <c r="A2" t="s">
        <v>34</v>
      </c>
    </row>
    <row r="3" spans="1:2">
      <c r="A3">
        <v>1</v>
      </c>
    </row>
    <row r="4" spans="1:2">
      <c r="A4">
        <v>15</v>
      </c>
    </row>
    <row r="5" spans="1:2">
      <c r="A5">
        <v>35</v>
      </c>
    </row>
    <row r="6" spans="1:2">
      <c r="A6">
        <v>1</v>
      </c>
    </row>
    <row r="7" spans="1:2">
      <c r="A7" s="12"/>
      <c r="B7" s="12"/>
    </row>
    <row r="8" spans="1:2">
      <c r="A8" t="s">
        <v>33</v>
      </c>
    </row>
    <row r="9" spans="1:2">
      <c r="A9" t="s">
        <v>35</v>
      </c>
    </row>
    <row r="13" spans="1:2">
      <c r="B13" s="12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0"/>
  <sheetViews>
    <sheetView showGridLines="0" workbookViewId="0">
      <selection activeCell="A2" sqref="A2"/>
    </sheetView>
  </sheetViews>
  <sheetFormatPr defaultRowHeight="12.75"/>
  <cols>
    <col min="1" max="1" width="2.28515625" customWidth="1"/>
    <col min="2" max="2" width="6.28515625" customWidth="1"/>
    <col min="3" max="3" width="15.7109375" bestFit="1" customWidth="1"/>
    <col min="4" max="4" width="10.42578125" bestFit="1" customWidth="1"/>
    <col min="5" max="5" width="8.7109375" bestFit="1" customWidth="1"/>
    <col min="6" max="6" width="10.28515625" bestFit="1" customWidth="1"/>
    <col min="7" max="8" width="12" bestFit="1" customWidth="1"/>
  </cols>
  <sheetData>
    <row r="1" spans="1:8">
      <c r="A1" s="1" t="s">
        <v>39</v>
      </c>
    </row>
    <row r="3" spans="1:8" ht="13.5" thickBot="1">
      <c r="A3" t="s">
        <v>97</v>
      </c>
    </row>
    <row r="4" spans="1:8" ht="13.5" thickBot="1">
      <c r="B4" s="58" t="s">
        <v>41</v>
      </c>
      <c r="C4" s="58" t="s">
        <v>42</v>
      </c>
      <c r="D4" s="58" t="s">
        <v>43</v>
      </c>
      <c r="E4" s="58"/>
    </row>
    <row r="5" spans="1:8" ht="13.5" thickBot="1">
      <c r="B5" s="59" t="s">
        <v>98</v>
      </c>
      <c r="C5" s="59" t="s">
        <v>99</v>
      </c>
      <c r="D5" s="59">
        <v>4880</v>
      </c>
      <c r="E5" s="59"/>
    </row>
    <row r="7" spans="1:8" ht="13.5" thickBot="1">
      <c r="A7" t="s">
        <v>46</v>
      </c>
    </row>
    <row r="8" spans="1:8">
      <c r="B8" s="60"/>
      <c r="C8" s="60"/>
      <c r="D8" s="74" t="s">
        <v>47</v>
      </c>
      <c r="E8" s="74" t="s">
        <v>48</v>
      </c>
      <c r="F8" s="60" t="s">
        <v>17</v>
      </c>
      <c r="G8" s="60" t="s">
        <v>49</v>
      </c>
      <c r="H8" s="60" t="s">
        <v>49</v>
      </c>
    </row>
    <row r="9" spans="1:8" ht="13.5" thickBot="1">
      <c r="B9" s="62" t="s">
        <v>41</v>
      </c>
      <c r="C9" s="62" t="s">
        <v>42</v>
      </c>
      <c r="D9" s="62" t="s">
        <v>50</v>
      </c>
      <c r="E9" s="62" t="s">
        <v>51</v>
      </c>
      <c r="F9" s="62" t="s">
        <v>52</v>
      </c>
      <c r="G9" s="62" t="s">
        <v>53</v>
      </c>
      <c r="H9" s="62" t="s">
        <v>54</v>
      </c>
    </row>
    <row r="10" spans="1:8">
      <c r="B10" s="63" t="s">
        <v>100</v>
      </c>
      <c r="C10" s="63" t="s">
        <v>101</v>
      </c>
      <c r="D10" s="75">
        <v>0</v>
      </c>
      <c r="E10" s="65">
        <v>-5.0000000000000231</v>
      </c>
      <c r="F10" s="63">
        <v>16</v>
      </c>
      <c r="G10" s="65">
        <v>5.0000000000000231</v>
      </c>
      <c r="H10" s="63">
        <v>1E+30</v>
      </c>
    </row>
    <row r="11" spans="1:8">
      <c r="B11" s="63" t="s">
        <v>102</v>
      </c>
      <c r="C11" s="63" t="s">
        <v>103</v>
      </c>
      <c r="D11" s="75">
        <v>160.00000000000011</v>
      </c>
      <c r="E11" s="65">
        <v>0</v>
      </c>
      <c r="F11" s="63">
        <v>20</v>
      </c>
      <c r="G11" s="65">
        <v>1.0000000124999975</v>
      </c>
      <c r="H11" s="65">
        <v>0.4761904857142879</v>
      </c>
    </row>
    <row r="12" spans="1:8" ht="13.5" thickBot="1">
      <c r="B12" s="59" t="s">
        <v>104</v>
      </c>
      <c r="C12" s="59" t="s">
        <v>105</v>
      </c>
      <c r="D12" s="76">
        <v>119.99999999999984</v>
      </c>
      <c r="E12" s="70">
        <v>0</v>
      </c>
      <c r="F12" s="59">
        <v>14</v>
      </c>
      <c r="G12" s="70">
        <v>0.37037037777777954</v>
      </c>
      <c r="H12" s="70">
        <v>0.66666667499999832</v>
      </c>
    </row>
    <row r="13" spans="1:8">
      <c r="E13" s="77"/>
    </row>
    <row r="14" spans="1:8" ht="13.5" thickBot="1">
      <c r="A14" t="s">
        <v>9</v>
      </c>
      <c r="E14" s="77"/>
    </row>
    <row r="15" spans="1:8">
      <c r="B15" s="60"/>
      <c r="C15" s="60"/>
      <c r="D15" s="60" t="s">
        <v>47</v>
      </c>
      <c r="E15" s="78" t="s">
        <v>79</v>
      </c>
      <c r="F15" s="60" t="s">
        <v>80</v>
      </c>
      <c r="G15" s="60" t="s">
        <v>49</v>
      </c>
      <c r="H15" s="60" t="s">
        <v>49</v>
      </c>
    </row>
    <row r="16" spans="1:8" ht="13.5" thickBot="1">
      <c r="B16" s="62" t="s">
        <v>41</v>
      </c>
      <c r="C16" s="62" t="s">
        <v>42</v>
      </c>
      <c r="D16" s="62" t="s">
        <v>50</v>
      </c>
      <c r="E16" s="79" t="s">
        <v>81</v>
      </c>
      <c r="F16" s="62" t="s">
        <v>82</v>
      </c>
      <c r="G16" s="62" t="s">
        <v>53</v>
      </c>
      <c r="H16" s="62" t="s">
        <v>54</v>
      </c>
    </row>
    <row r="17" spans="2:8">
      <c r="B17" s="63" t="s">
        <v>59</v>
      </c>
      <c r="C17" s="63" t="s">
        <v>106</v>
      </c>
      <c r="D17" s="75">
        <v>1200.0000000000005</v>
      </c>
      <c r="E17" s="65">
        <v>0</v>
      </c>
      <c r="F17" s="63">
        <v>2000</v>
      </c>
      <c r="G17" s="63">
        <v>1E+30</v>
      </c>
      <c r="H17" s="63">
        <v>799.99999999999955</v>
      </c>
    </row>
    <row r="18" spans="2:8">
      <c r="B18" s="63" t="s">
        <v>67</v>
      </c>
      <c r="C18" s="63" t="s">
        <v>107</v>
      </c>
      <c r="D18" s="75">
        <v>2000</v>
      </c>
      <c r="E18" s="65">
        <v>0.99999999999999745</v>
      </c>
      <c r="F18" s="63">
        <v>2000</v>
      </c>
      <c r="G18" s="64">
        <v>160.00000000000011</v>
      </c>
      <c r="H18" s="63">
        <v>79.999999999999602</v>
      </c>
    </row>
    <row r="19" spans="2:8">
      <c r="B19" s="63" t="s">
        <v>75</v>
      </c>
      <c r="C19" s="63" t="s">
        <v>108</v>
      </c>
      <c r="D19" s="75">
        <v>1440</v>
      </c>
      <c r="E19" s="65">
        <v>2.0000000000000036</v>
      </c>
      <c r="F19" s="63">
        <v>1440</v>
      </c>
      <c r="G19" s="64">
        <v>19.99999999999989</v>
      </c>
      <c r="H19" s="65">
        <v>106.66666666666674</v>
      </c>
    </row>
    <row r="20" spans="2:8" ht="13.5" thickBot="1">
      <c r="B20" s="59" t="s">
        <v>87</v>
      </c>
      <c r="C20" s="59" t="s">
        <v>109</v>
      </c>
      <c r="D20" s="76">
        <v>9400</v>
      </c>
      <c r="E20" s="70">
        <v>0</v>
      </c>
      <c r="F20" s="59">
        <v>9600</v>
      </c>
      <c r="G20" s="59">
        <v>1E+30</v>
      </c>
      <c r="H20" s="59">
        <v>199.99999999999886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C20"/>
  <sheetViews>
    <sheetView showGridLines="0" workbookViewId="0">
      <selection activeCell="B2" sqref="B2:C20"/>
    </sheetView>
  </sheetViews>
  <sheetFormatPr defaultColWidth="8.85546875" defaultRowHeight="15"/>
  <cols>
    <col min="1" max="1" width="4.7109375" style="32" customWidth="1"/>
    <col min="2" max="3" width="42.7109375" style="32" customWidth="1"/>
    <col min="4" max="16384" width="8.85546875" style="32"/>
  </cols>
  <sheetData>
    <row r="2" spans="2:3">
      <c r="B2" s="136"/>
      <c r="C2" s="137"/>
    </row>
    <row r="3" spans="2:3">
      <c r="B3" s="140" t="s">
        <v>110</v>
      </c>
      <c r="C3" s="141" t="s">
        <v>111</v>
      </c>
    </row>
    <row r="4" spans="2:3">
      <c r="B4" s="138"/>
      <c r="C4" s="139"/>
    </row>
    <row r="5" spans="2:3">
      <c r="B5" s="253" t="s">
        <v>112</v>
      </c>
      <c r="C5" s="254"/>
    </row>
    <row r="6" spans="2:3">
      <c r="B6" s="138"/>
      <c r="C6" s="139"/>
    </row>
    <row r="7" spans="2:3">
      <c r="B7" s="138" t="s">
        <v>113</v>
      </c>
      <c r="C7" s="139" t="s">
        <v>118</v>
      </c>
    </row>
    <row r="8" spans="2:3">
      <c r="B8" s="138" t="s">
        <v>126</v>
      </c>
      <c r="C8" s="139" t="s">
        <v>119</v>
      </c>
    </row>
    <row r="9" spans="2:3">
      <c r="B9" s="138" t="s">
        <v>127</v>
      </c>
      <c r="C9" s="139" t="s">
        <v>120</v>
      </c>
    </row>
    <row r="10" spans="2:3">
      <c r="B10" s="138" t="s">
        <v>128</v>
      </c>
      <c r="C10" s="139" t="s">
        <v>121</v>
      </c>
    </row>
    <row r="11" spans="2:3">
      <c r="B11" s="138" t="s">
        <v>129</v>
      </c>
      <c r="C11" s="139" t="s">
        <v>122</v>
      </c>
    </row>
    <row r="12" spans="2:3">
      <c r="B12" s="138" t="s">
        <v>114</v>
      </c>
      <c r="C12" s="139" t="s">
        <v>123</v>
      </c>
    </row>
    <row r="13" spans="2:3">
      <c r="B13" s="138" t="s">
        <v>130</v>
      </c>
      <c r="C13" s="139" t="s">
        <v>131</v>
      </c>
    </row>
    <row r="14" spans="2:3">
      <c r="B14" s="138"/>
      <c r="C14" s="139"/>
    </row>
    <row r="15" spans="2:3">
      <c r="B15" s="253" t="s">
        <v>117</v>
      </c>
      <c r="C15" s="254"/>
    </row>
    <row r="16" spans="2:3">
      <c r="B16" s="138"/>
      <c r="C16" s="139"/>
    </row>
    <row r="17" spans="2:3">
      <c r="B17" s="138" t="s">
        <v>115</v>
      </c>
      <c r="C17" s="139" t="s">
        <v>115</v>
      </c>
    </row>
    <row r="18" spans="2:3">
      <c r="B18" s="138" t="s">
        <v>124</v>
      </c>
      <c r="C18" s="139" t="s">
        <v>125</v>
      </c>
    </row>
    <row r="19" spans="2:3">
      <c r="B19" s="138" t="s">
        <v>116</v>
      </c>
      <c r="C19" s="139" t="s">
        <v>116</v>
      </c>
    </row>
    <row r="20" spans="2:3">
      <c r="B20" s="142"/>
      <c r="C20" s="143"/>
    </row>
  </sheetData>
  <mergeCells count="2">
    <mergeCell ref="B5:C5"/>
    <mergeCell ref="B15:C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2"/>
  <sheetViews>
    <sheetView showGridLines="0" zoomScale="85" zoomScaleNormal="85" workbookViewId="0">
      <selection activeCell="K36" sqref="K36"/>
    </sheetView>
  </sheetViews>
  <sheetFormatPr defaultColWidth="8.85546875" defaultRowHeight="12.75"/>
  <cols>
    <col min="1" max="1" width="2.28515625" style="80" customWidth="1"/>
    <col min="2" max="2" width="6.28515625" style="80" customWidth="1"/>
    <col min="3" max="3" width="12.28515625" style="80" customWidth="1"/>
    <col min="4" max="4" width="12" style="80" bestFit="1" customWidth="1"/>
    <col min="5" max="5" width="10" style="80" bestFit="1" customWidth="1"/>
    <col min="6" max="8" width="12" style="80" bestFit="1" customWidth="1"/>
    <col min="9" max="16384" width="8.85546875" style="80"/>
  </cols>
  <sheetData>
    <row r="1" spans="1:8">
      <c r="A1" s="1" t="s">
        <v>39</v>
      </c>
    </row>
    <row r="3" spans="1:8" ht="13.5" thickBot="1">
      <c r="A3" s="80" t="s">
        <v>40</v>
      </c>
    </row>
    <row r="4" spans="1:8" ht="13.5" thickBot="1">
      <c r="B4" s="81" t="s">
        <v>41</v>
      </c>
      <c r="C4" s="81" t="s">
        <v>42</v>
      </c>
      <c r="D4" s="81" t="s">
        <v>43</v>
      </c>
      <c r="E4" s="81"/>
    </row>
    <row r="5" spans="1:8" ht="13.5" thickBot="1">
      <c r="B5" s="85" t="s">
        <v>44</v>
      </c>
      <c r="C5" s="85" t="s">
        <v>45</v>
      </c>
      <c r="D5" s="85">
        <v>12959.730023829936</v>
      </c>
      <c r="E5" s="85"/>
    </row>
    <row r="7" spans="1:8" ht="13.5" thickBot="1">
      <c r="A7" s="80" t="s">
        <v>46</v>
      </c>
    </row>
    <row r="8" spans="1:8">
      <c r="B8" s="82"/>
      <c r="C8" s="82"/>
      <c r="D8" s="84" t="s">
        <v>47</v>
      </c>
      <c r="E8" s="84" t="s">
        <v>48</v>
      </c>
      <c r="F8" s="82" t="s">
        <v>17</v>
      </c>
      <c r="G8" s="82" t="s">
        <v>49</v>
      </c>
      <c r="H8" s="82" t="s">
        <v>49</v>
      </c>
    </row>
    <row r="9" spans="1:8" ht="13.5" thickBot="1">
      <c r="B9" s="83" t="s">
        <v>41</v>
      </c>
      <c r="C9" s="83" t="s">
        <v>42</v>
      </c>
      <c r="D9" s="83" t="s">
        <v>50</v>
      </c>
      <c r="E9" s="83" t="s">
        <v>51</v>
      </c>
      <c r="F9" s="83" t="s">
        <v>52</v>
      </c>
      <c r="G9" s="83" t="s">
        <v>53</v>
      </c>
      <c r="H9" s="83" t="s">
        <v>54</v>
      </c>
    </row>
    <row r="10" spans="1:8">
      <c r="B10" s="86" t="s">
        <v>55</v>
      </c>
      <c r="C10" s="86" t="s">
        <v>56</v>
      </c>
      <c r="D10" s="87">
        <v>0</v>
      </c>
      <c r="E10" s="88">
        <v>0.30000000000000004</v>
      </c>
      <c r="F10" s="88">
        <v>0.6</v>
      </c>
      <c r="G10" s="86">
        <v>1E+30</v>
      </c>
      <c r="H10" s="88">
        <v>0.30000000000000004</v>
      </c>
    </row>
    <row r="11" spans="1:8">
      <c r="B11" s="86" t="s">
        <v>57</v>
      </c>
      <c r="C11" s="86" t="s">
        <v>58</v>
      </c>
      <c r="D11" s="87">
        <v>0</v>
      </c>
      <c r="E11" s="88">
        <v>0.32000000000000006</v>
      </c>
      <c r="F11" s="88">
        <v>0.56000000000000005</v>
      </c>
      <c r="G11" s="86">
        <v>1E+30</v>
      </c>
      <c r="H11" s="88">
        <v>0.32000000000000006</v>
      </c>
    </row>
    <row r="12" spans="1:8">
      <c r="B12" s="86" t="s">
        <v>59</v>
      </c>
      <c r="C12" s="86" t="s">
        <v>60</v>
      </c>
      <c r="D12" s="87">
        <v>10000</v>
      </c>
      <c r="E12" s="88">
        <v>0</v>
      </c>
      <c r="F12" s="88">
        <v>0.22</v>
      </c>
      <c r="G12" s="88">
        <v>0.30000010000000005</v>
      </c>
      <c r="H12" s="86">
        <v>1E+30</v>
      </c>
    </row>
    <row r="13" spans="1:8">
      <c r="B13" s="86" t="s">
        <v>61</v>
      </c>
      <c r="C13" s="86" t="s">
        <v>62</v>
      </c>
      <c r="D13" s="87">
        <v>0</v>
      </c>
      <c r="E13" s="88">
        <v>0.31000001192092902</v>
      </c>
      <c r="F13" s="88">
        <v>0.4</v>
      </c>
      <c r="G13" s="86">
        <v>1E+30</v>
      </c>
      <c r="H13" s="88">
        <v>0.31000001192092902</v>
      </c>
    </row>
    <row r="14" spans="1:8">
      <c r="B14" s="86" t="s">
        <v>63</v>
      </c>
      <c r="C14" s="86" t="s">
        <v>64</v>
      </c>
      <c r="D14" s="87">
        <v>8000</v>
      </c>
      <c r="E14" s="88">
        <v>0</v>
      </c>
      <c r="F14" s="88">
        <v>0.36</v>
      </c>
      <c r="G14" s="88">
        <v>2.0000088079071107E-2</v>
      </c>
      <c r="H14" s="88">
        <v>0.63000011192092886</v>
      </c>
    </row>
    <row r="15" spans="1:8">
      <c r="B15" s="86" t="s">
        <v>65</v>
      </c>
      <c r="C15" s="86" t="s">
        <v>66</v>
      </c>
      <c r="D15" s="87">
        <v>10000</v>
      </c>
      <c r="E15" s="88">
        <v>0</v>
      </c>
      <c r="F15" s="88">
        <v>0.3</v>
      </c>
      <c r="G15" s="88">
        <v>0.11000008807907108</v>
      </c>
      <c r="H15" s="88">
        <v>0.57000011192092892</v>
      </c>
    </row>
    <row r="16" spans="1:8">
      <c r="B16" s="86" t="s">
        <v>67</v>
      </c>
      <c r="C16" s="86" t="s">
        <v>68</v>
      </c>
      <c r="D16" s="87">
        <v>1</v>
      </c>
      <c r="E16" s="88">
        <v>0</v>
      </c>
      <c r="F16" s="88">
        <v>0.28000000000000003</v>
      </c>
      <c r="G16" s="88">
        <v>0.27000011192092893</v>
      </c>
      <c r="H16" s="88">
        <v>2.0000088079071107E-2</v>
      </c>
    </row>
    <row r="17" spans="1:8">
      <c r="B17" s="86" t="s">
        <v>69</v>
      </c>
      <c r="C17" s="86" t="s">
        <v>70</v>
      </c>
      <c r="D17" s="87">
        <v>0</v>
      </c>
      <c r="E17" s="88">
        <v>0.4300000119209289</v>
      </c>
      <c r="F17" s="88">
        <v>0.57999999999999996</v>
      </c>
      <c r="G17" s="86">
        <v>1E+30</v>
      </c>
      <c r="H17" s="88">
        <v>0.4300000119209289</v>
      </c>
    </row>
    <row r="18" spans="1:8">
      <c r="B18" s="86" t="s">
        <v>71</v>
      </c>
      <c r="C18" s="86" t="s">
        <v>72</v>
      </c>
      <c r="D18" s="87">
        <v>0</v>
      </c>
      <c r="E18" s="88">
        <v>1.9999988079071107E-2</v>
      </c>
      <c r="F18" s="88">
        <v>0.65</v>
      </c>
      <c r="G18" s="86">
        <v>1E+30</v>
      </c>
      <c r="H18" s="88">
        <v>1.9999988079071107E-2</v>
      </c>
    </row>
    <row r="19" spans="1:8">
      <c r="B19" s="86" t="s">
        <v>73</v>
      </c>
      <c r="C19" s="86" t="s">
        <v>74</v>
      </c>
      <c r="D19" s="87">
        <v>0</v>
      </c>
      <c r="E19" s="88">
        <v>0.10999998807907108</v>
      </c>
      <c r="F19" s="88">
        <v>0.68</v>
      </c>
      <c r="G19" s="86">
        <v>1E+30</v>
      </c>
      <c r="H19" s="88">
        <v>0.10999998807907108</v>
      </c>
    </row>
    <row r="20" spans="1:8">
      <c r="B20" s="86" t="s">
        <v>75</v>
      </c>
      <c r="C20" s="86" t="s">
        <v>76</v>
      </c>
      <c r="D20" s="87">
        <v>1999</v>
      </c>
      <c r="E20" s="88">
        <v>0</v>
      </c>
      <c r="F20" s="88">
        <v>0.55000001192092896</v>
      </c>
      <c r="G20" s="88">
        <v>2.0000088079071107E-2</v>
      </c>
      <c r="H20" s="88">
        <v>0.27000011192092893</v>
      </c>
    </row>
    <row r="21" spans="1:8" ht="13.5" thickBot="1">
      <c r="B21" s="85" t="s">
        <v>77</v>
      </c>
      <c r="C21" s="85" t="s">
        <v>78</v>
      </c>
      <c r="D21" s="89">
        <v>9000</v>
      </c>
      <c r="E21" s="90">
        <v>0</v>
      </c>
      <c r="F21" s="90">
        <v>0.42</v>
      </c>
      <c r="G21" s="90">
        <v>0.31000011192092902</v>
      </c>
      <c r="H21" s="90">
        <v>0.42000009999999999</v>
      </c>
    </row>
    <row r="23" spans="1:8" ht="13.5" thickBot="1">
      <c r="A23" s="80" t="s">
        <v>9</v>
      </c>
    </row>
    <row r="24" spans="1:8">
      <c r="B24" s="82"/>
      <c r="C24" s="82"/>
      <c r="D24" s="82" t="s">
        <v>47</v>
      </c>
      <c r="E24" s="82" t="s">
        <v>79</v>
      </c>
      <c r="F24" s="82" t="s">
        <v>80</v>
      </c>
      <c r="G24" s="82" t="s">
        <v>49</v>
      </c>
      <c r="H24" s="82" t="s">
        <v>49</v>
      </c>
    </row>
    <row r="25" spans="1:8" ht="13.5" thickBot="1">
      <c r="B25" s="83" t="s">
        <v>41</v>
      </c>
      <c r="C25" s="83" t="s">
        <v>42</v>
      </c>
      <c r="D25" s="83" t="s">
        <v>50</v>
      </c>
      <c r="E25" s="83" t="s">
        <v>81</v>
      </c>
      <c r="F25" s="83" t="s">
        <v>82</v>
      </c>
      <c r="G25" s="83" t="s">
        <v>53</v>
      </c>
      <c r="H25" s="83" t="s">
        <v>54</v>
      </c>
    </row>
    <row r="26" spans="1:8">
      <c r="B26" s="86" t="s">
        <v>83</v>
      </c>
      <c r="C26" s="86" t="s">
        <v>84</v>
      </c>
      <c r="D26" s="91">
        <v>8000</v>
      </c>
      <c r="E26" s="92">
        <v>0.63000001192092892</v>
      </c>
      <c r="F26" s="86">
        <v>8000</v>
      </c>
      <c r="G26" s="86">
        <v>1</v>
      </c>
      <c r="H26" s="86">
        <v>1999</v>
      </c>
    </row>
    <row r="27" spans="1:8">
      <c r="B27" s="86" t="s">
        <v>85</v>
      </c>
      <c r="C27" s="86" t="s">
        <v>86</v>
      </c>
      <c r="D27" s="91">
        <v>10000</v>
      </c>
      <c r="E27" s="92">
        <v>0.57000001192092897</v>
      </c>
      <c r="F27" s="86">
        <v>10000</v>
      </c>
      <c r="G27" s="86">
        <v>1</v>
      </c>
      <c r="H27" s="86">
        <v>1999</v>
      </c>
    </row>
    <row r="28" spans="1:8">
      <c r="B28" s="86" t="s">
        <v>87</v>
      </c>
      <c r="C28" s="86" t="s">
        <v>88</v>
      </c>
      <c r="D28" s="91">
        <v>12000</v>
      </c>
      <c r="E28" s="92">
        <v>0.55000001192092896</v>
      </c>
      <c r="F28" s="86">
        <v>12000</v>
      </c>
      <c r="G28" s="86">
        <v>4001</v>
      </c>
      <c r="H28" s="86">
        <v>1999</v>
      </c>
    </row>
    <row r="29" spans="1:8">
      <c r="B29" s="86" t="s">
        <v>89</v>
      </c>
      <c r="C29" s="86" t="s">
        <v>90</v>
      </c>
      <c r="D29" s="91">
        <v>9000</v>
      </c>
      <c r="E29" s="92">
        <v>0.42</v>
      </c>
      <c r="F29" s="86">
        <v>9000</v>
      </c>
      <c r="G29" s="86">
        <v>4001</v>
      </c>
      <c r="H29" s="86">
        <v>9000</v>
      </c>
    </row>
    <row r="30" spans="1:8">
      <c r="B30" s="86" t="s">
        <v>91</v>
      </c>
      <c r="C30" s="86" t="s">
        <v>92</v>
      </c>
      <c r="D30" s="91">
        <v>10000</v>
      </c>
      <c r="E30" s="92">
        <v>-0.33000001192092898</v>
      </c>
      <c r="F30" s="86">
        <v>10000</v>
      </c>
      <c r="G30" s="86">
        <v>1999</v>
      </c>
      <c r="H30" s="86">
        <v>4001</v>
      </c>
    </row>
    <row r="31" spans="1:8">
      <c r="B31" s="93" t="s">
        <v>93</v>
      </c>
      <c r="C31" s="93" t="s">
        <v>94</v>
      </c>
      <c r="D31" s="94">
        <v>18001</v>
      </c>
      <c r="E31" s="95">
        <v>-0.27000001192092893</v>
      </c>
      <c r="F31" s="93">
        <v>18001</v>
      </c>
      <c r="G31" s="93">
        <v>1999</v>
      </c>
      <c r="H31" s="93">
        <v>1</v>
      </c>
    </row>
    <row r="32" spans="1:8" ht="13.5" thickBot="1">
      <c r="B32" s="85" t="s">
        <v>95</v>
      </c>
      <c r="C32" s="85" t="s">
        <v>96</v>
      </c>
      <c r="D32" s="96">
        <v>10999</v>
      </c>
      <c r="E32" s="97">
        <v>0</v>
      </c>
      <c r="F32" s="85">
        <v>15000</v>
      </c>
      <c r="G32" s="85">
        <v>1E+30</v>
      </c>
      <c r="H32" s="85">
        <v>4001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1</vt:i4>
      </vt:variant>
    </vt:vector>
  </HeadingPairs>
  <TitlesOfParts>
    <vt:vector size="17" baseType="lpstr">
      <vt:lpstr>Transport</vt:lpstr>
      <vt:lpstr>Pittsburgh</vt:lpstr>
      <vt:lpstr>Sensitivity Report 1</vt:lpstr>
      <vt:lpstr>Allocation</vt:lpstr>
      <vt:lpstr>Machining</vt:lpstr>
      <vt:lpstr>Sensitivity Report 2</vt:lpstr>
      <vt:lpstr>T4.1</vt:lpstr>
      <vt:lpstr>Sensitivity Report 3</vt:lpstr>
      <vt:lpstr>Transport2</vt:lpstr>
      <vt:lpstr>GD</vt:lpstr>
      <vt:lpstr>Investment</vt:lpstr>
      <vt:lpstr>Diagram</vt:lpstr>
      <vt:lpstr>Refinery</vt:lpstr>
      <vt:lpstr>Cox</vt:lpstr>
      <vt:lpstr>CoxModel</vt:lpstr>
      <vt:lpstr>CoxSensitivity</vt:lpstr>
      <vt:lpstr>Chart1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Tuck.Student</dc:creator>
  <cp:lastModifiedBy>Baker, Kenneth R.</cp:lastModifiedBy>
  <cp:lastPrinted>2010-04-06T01:15:49Z</cp:lastPrinted>
  <dcterms:created xsi:type="dcterms:W3CDTF">2001-01-18T22:52:56Z</dcterms:created>
  <dcterms:modified xsi:type="dcterms:W3CDTF">2012-08-30T19:50:54Z</dcterms:modified>
</cp:coreProperties>
</file>