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30" yWindow="75" windowWidth="13170" windowHeight="7785" tabRatio="914"/>
  </bookViews>
  <sheets>
    <sheet name="1.6" sheetId="14" r:id="rId1"/>
    <sheet name="2.15" sheetId="1" r:id="rId2"/>
    <sheet name="Case3" sheetId="28" r:id="rId3"/>
    <sheet name="5.4" sheetId="2" r:id="rId4"/>
    <sheet name="5.5" sheetId="3" r:id="rId5"/>
    <sheet name="5.6" sheetId="4" r:id="rId6"/>
    <sheet name="5.13" sheetId="18" r:id="rId7"/>
    <sheet name="5.14" sheetId="19" r:id="rId8"/>
    <sheet name="Case5" sheetId="29" r:id="rId9"/>
    <sheet name="6.9" sheetId="5" r:id="rId10"/>
    <sheet name="Case6" sheetId="15" r:id="rId11"/>
    <sheet name="7.5" sheetId="16" r:id="rId12"/>
    <sheet name="7.7" sheetId="6" r:id="rId13"/>
    <sheet name="7.9" sheetId="7" r:id="rId14"/>
    <sheet name="7.9a" sheetId="33" r:id="rId15"/>
    <sheet name="7.11" sheetId="17" r:id="rId16"/>
    <sheet name="SNE" sheetId="32" r:id="rId17"/>
    <sheet name="Case7" sheetId="30" r:id="rId18"/>
    <sheet name="8.1" sheetId="20" r:id="rId19"/>
    <sheet name="8.2" sheetId="21" r:id="rId20"/>
    <sheet name="8.3" sheetId="22" r:id="rId21"/>
    <sheet name="Case8" sheetId="31" r:id="rId22"/>
    <sheet name="9.1" sheetId="8" r:id="rId23"/>
    <sheet name="9.2" sheetId="13" r:id="rId24"/>
    <sheet name="9.3" sheetId="11" r:id="rId25"/>
    <sheet name="9.5" sheetId="10" r:id="rId26"/>
    <sheet name="9.6" sheetId="23" r:id="rId27"/>
    <sheet name="9.7" sheetId="24" r:id="rId28"/>
    <sheet name="9.8" sheetId="27" r:id="rId29"/>
    <sheet name="9.9" sheetId="26" r:id="rId30"/>
    <sheet name="9.10" sheetId="25" r:id="rId31"/>
  </sheets>
  <calcPr calcId="144525"/>
</workbook>
</file>

<file path=xl/calcChain.xml><?xml version="1.0" encoding="utf-8"?>
<calcChain xmlns="http://schemas.openxmlformats.org/spreadsheetml/2006/main">
  <c r="R18" i="32" l="1"/>
  <c r="Q18" i="32"/>
  <c r="R17" i="32"/>
  <c r="Q17" i="32"/>
  <c r="D17" i="32"/>
  <c r="B17" i="32"/>
  <c r="R16" i="32"/>
  <c r="Q16" i="32"/>
  <c r="D16" i="32"/>
  <c r="C16" i="32"/>
  <c r="B16" i="32"/>
  <c r="R15" i="32"/>
  <c r="Q15" i="32"/>
  <c r="D15" i="32"/>
  <c r="C15" i="32"/>
  <c r="B15" i="32"/>
  <c r="R14" i="32"/>
  <c r="Q14" i="32"/>
  <c r="D14" i="32"/>
  <c r="C14" i="32"/>
  <c r="B14" i="32"/>
  <c r="R13" i="32"/>
  <c r="Q13" i="32"/>
  <c r="D13" i="32"/>
  <c r="C13" i="32"/>
  <c r="B13" i="32"/>
  <c r="R12" i="32"/>
  <c r="Q12" i="32"/>
  <c r="D12" i="32"/>
  <c r="C12" i="32"/>
  <c r="B12" i="32"/>
  <c r="R11" i="32"/>
  <c r="Q11" i="32"/>
  <c r="D11" i="32"/>
  <c r="C11" i="32"/>
  <c r="B11" i="32"/>
  <c r="R10" i="32"/>
  <c r="Q10" i="32"/>
  <c r="D10" i="32"/>
  <c r="C10" i="32"/>
  <c r="B10" i="32"/>
  <c r="R9" i="32"/>
  <c r="Q9" i="32"/>
  <c r="D9" i="32"/>
  <c r="C9" i="32"/>
  <c r="B9" i="32"/>
  <c r="R8" i="32"/>
  <c r="Q8" i="32"/>
  <c r="D8" i="32"/>
  <c r="C8" i="32"/>
  <c r="B8" i="32"/>
  <c r="R7" i="32"/>
  <c r="Q7" i="32"/>
  <c r="D7" i="32"/>
  <c r="C7" i="32"/>
  <c r="B7" i="32"/>
  <c r="R6" i="32"/>
  <c r="Q6" i="32"/>
  <c r="D6" i="32"/>
  <c r="C6" i="32"/>
  <c r="B6" i="32"/>
  <c r="R5" i="32"/>
  <c r="Q5" i="32"/>
  <c r="D5" i="32"/>
  <c r="C5" i="32"/>
  <c r="B5" i="32"/>
  <c r="R4" i="32"/>
  <c r="Q4" i="32"/>
  <c r="D4" i="32"/>
  <c r="D18" i="32" s="1"/>
  <c r="C4" i="32"/>
  <c r="B4" i="32"/>
  <c r="C17" i="32" s="1"/>
  <c r="D34" i="28" l="1"/>
  <c r="G34" i="28" s="1"/>
  <c r="H34" i="28" s="1"/>
  <c r="G33" i="28"/>
  <c r="D33" i="28"/>
  <c r="H33" i="28" s="1"/>
  <c r="D32" i="28"/>
  <c r="G32" i="28" s="1"/>
  <c r="H32" i="28" s="1"/>
  <c r="G31" i="28"/>
  <c r="D31" i="28"/>
  <c r="H31" i="28" s="1"/>
  <c r="D30" i="28"/>
  <c r="G30" i="28" s="1"/>
  <c r="D29" i="28"/>
  <c r="H29" i="28" s="1"/>
  <c r="D28" i="28"/>
  <c r="G28" i="28" s="1"/>
  <c r="H28" i="28" s="1"/>
  <c r="G27" i="28"/>
  <c r="D27" i="28"/>
  <c r="H27" i="28" s="1"/>
  <c r="H23" i="28"/>
  <c r="G23" i="28"/>
  <c r="H22" i="28"/>
  <c r="K9" i="28" s="1"/>
  <c r="N9" i="28" s="1"/>
  <c r="G22" i="28"/>
  <c r="H21" i="28"/>
  <c r="G21" i="28"/>
  <c r="H20" i="28"/>
  <c r="K8" i="28" s="1"/>
  <c r="G20" i="28"/>
  <c r="H19" i="28"/>
  <c r="G19" i="28"/>
  <c r="H18" i="28"/>
  <c r="K7" i="28" s="1"/>
  <c r="G18" i="28"/>
  <c r="H17" i="28"/>
  <c r="G17" i="28"/>
  <c r="H16" i="28"/>
  <c r="K6" i="28" s="1"/>
  <c r="N6" i="28" s="1"/>
  <c r="G16" i="28"/>
  <c r="B11" i="28"/>
  <c r="C5" i="28" s="1"/>
  <c r="G10" i="28"/>
  <c r="H10" i="28" s="1"/>
  <c r="F10" i="28"/>
  <c r="L9" i="28"/>
  <c r="H9" i="28"/>
  <c r="M9" i="28" s="1"/>
  <c r="G9" i="28"/>
  <c r="L8" i="28"/>
  <c r="H8" i="28"/>
  <c r="M8" i="28" s="1"/>
  <c r="G8" i="28"/>
  <c r="L7" i="28"/>
  <c r="H7" i="28"/>
  <c r="M7" i="28" s="1"/>
  <c r="G7" i="28"/>
  <c r="L6" i="28"/>
  <c r="H6" i="28"/>
  <c r="M6" i="28" s="1"/>
  <c r="G6" i="28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D2" i="23"/>
  <c r="E2" i="23" s="1"/>
  <c r="F2" i="23" s="1"/>
  <c r="G2" i="23" s="1"/>
  <c r="H2" i="23" s="1"/>
  <c r="I2" i="23" s="1"/>
  <c r="J2" i="23" s="1"/>
  <c r="K2" i="23" s="1"/>
  <c r="L2" i="23" s="1"/>
  <c r="M2" i="23" s="1"/>
  <c r="G15" i="16"/>
  <c r="F15" i="16"/>
  <c r="E15" i="16"/>
  <c r="D15" i="16"/>
  <c r="C15" i="16"/>
  <c r="G14" i="16"/>
  <c r="F14" i="16"/>
  <c r="E14" i="16"/>
  <c r="D14" i="16"/>
  <c r="C14" i="16"/>
  <c r="G13" i="16"/>
  <c r="F13" i="16"/>
  <c r="E13" i="16"/>
  <c r="D13" i="16"/>
  <c r="C13" i="16"/>
  <c r="G12" i="16"/>
  <c r="F12" i="16"/>
  <c r="E12" i="16"/>
  <c r="D12" i="16"/>
  <c r="C12" i="16"/>
  <c r="C6" i="28" l="1"/>
  <c r="C7" i="28"/>
  <c r="C8" i="28"/>
  <c r="C9" i="28"/>
  <c r="C10" i="28"/>
  <c r="G29" i="28"/>
  <c r="O7" i="28" s="1"/>
  <c r="O6" i="28"/>
  <c r="L40" i="28" s="1"/>
  <c r="O40" i="28" s="1"/>
  <c r="O9" i="28"/>
  <c r="L44" i="28" s="1"/>
  <c r="O44" i="28" s="1"/>
  <c r="L39" i="28"/>
  <c r="O39" i="28" s="1"/>
  <c r="O8" i="28"/>
  <c r="H30" i="28"/>
  <c r="N7" i="28"/>
  <c r="L41" i="28" s="1"/>
  <c r="O41" i="28" s="1"/>
  <c r="N8" i="28"/>
  <c r="H7" i="14"/>
  <c r="H14" i="14" s="1"/>
  <c r="K12" i="14" s="1"/>
  <c r="H8" i="14"/>
  <c r="H9" i="14"/>
  <c r="H10" i="14"/>
  <c r="I7" i="14"/>
  <c r="J7" i="14" s="1"/>
  <c r="I8" i="14"/>
  <c r="J8" i="14"/>
  <c r="I9" i="14"/>
  <c r="J9" i="14" s="1"/>
  <c r="I10" i="14"/>
  <c r="K10" i="14" s="1"/>
  <c r="J10" i="14"/>
  <c r="C12" i="14"/>
  <c r="K9" i="14"/>
  <c r="K8" i="14"/>
  <c r="K7" i="14"/>
  <c r="I12" i="14" l="1"/>
  <c r="I14" i="14" s="1"/>
  <c r="E18" i="14" s="1"/>
  <c r="L43" i="28"/>
  <c r="O43" i="28" s="1"/>
  <c r="L42" i="28"/>
  <c r="O42" i="28" s="1"/>
  <c r="K14" i="14" l="1"/>
  <c r="K15" i="14" s="1"/>
  <c r="E15" i="14" s="1"/>
  <c r="E16" i="14" s="1"/>
</calcChain>
</file>

<file path=xl/sharedStrings.xml><?xml version="1.0" encoding="utf-8"?>
<sst xmlns="http://schemas.openxmlformats.org/spreadsheetml/2006/main" count="748" uniqueCount="460">
  <si>
    <t>Make/Buy Planning</t>
  </si>
  <si>
    <t>wks/qtr</t>
  </si>
  <si>
    <t>days/wk</t>
  </si>
  <si>
    <t>hrs/day</t>
  </si>
  <si>
    <t>Data</t>
  </si>
  <si>
    <t>Fabric</t>
  </si>
  <si>
    <t>(No.)</t>
  </si>
  <si>
    <t>Demand</t>
  </si>
  <si>
    <t>(Yds.)</t>
  </si>
  <si>
    <t>Dobbie</t>
  </si>
  <si>
    <t>(Yd./Hr.)</t>
  </si>
  <si>
    <t>Regular</t>
  </si>
  <si>
    <t>Mill Cost</t>
  </si>
  <si>
    <t>($/Yd.)</t>
  </si>
  <si>
    <t>Sub. Cost</t>
  </si>
  <si>
    <t>Hospitals</t>
  </si>
  <si>
    <t xml:space="preserve"> </t>
  </si>
  <si>
    <t>Inputs</t>
  </si>
  <si>
    <t>Outputs</t>
  </si>
  <si>
    <t>DMU</t>
  </si>
  <si>
    <t>Non Doc</t>
  </si>
  <si>
    <t>Supply</t>
  </si>
  <si>
    <t>Bed Days</t>
  </si>
  <si>
    <t>Old Days</t>
  </si>
  <si>
    <t>Yng Days</t>
  </si>
  <si>
    <t>Interns</t>
  </si>
  <si>
    <t>A</t>
  </si>
  <si>
    <t>B</t>
  </si>
  <si>
    <t>C</t>
  </si>
  <si>
    <t>D</t>
  </si>
  <si>
    <t>E</t>
  </si>
  <si>
    <t>F</t>
  </si>
  <si>
    <t>G</t>
  </si>
  <si>
    <t>Restaurants</t>
  </si>
  <si>
    <t>Hours</t>
  </si>
  <si>
    <t>Staff</t>
  </si>
  <si>
    <t>Supplies</t>
  </si>
  <si>
    <t>Profit</t>
  </si>
  <si>
    <t>Share</t>
  </si>
  <si>
    <t>Growth</t>
  </si>
  <si>
    <t>Jacksonville</t>
  </si>
  <si>
    <t>Daytona</t>
  </si>
  <si>
    <t>Gainesville</t>
  </si>
  <si>
    <t>Ocala</t>
  </si>
  <si>
    <t>Orlando</t>
  </si>
  <si>
    <t>Branch Banks</t>
  </si>
  <si>
    <t>Labor</t>
  </si>
  <si>
    <t>Expenses</t>
  </si>
  <si>
    <t>Space</t>
  </si>
  <si>
    <t>Deposits</t>
  </si>
  <si>
    <t>Credit</t>
  </si>
  <si>
    <t>Foreign</t>
  </si>
  <si>
    <t>Branch 1</t>
  </si>
  <si>
    <t>Branch 2</t>
  </si>
  <si>
    <t>Branch 3</t>
  </si>
  <si>
    <t>Branch 4</t>
  </si>
  <si>
    <t>Branch 5</t>
  </si>
  <si>
    <t>Branch 6</t>
  </si>
  <si>
    <t>Branch 7</t>
  </si>
  <si>
    <t>Branch 8</t>
  </si>
  <si>
    <t>Branch 9</t>
  </si>
  <si>
    <t>Branch 10</t>
  </si>
  <si>
    <t>Branch 11</t>
  </si>
  <si>
    <t>Branch 12</t>
  </si>
  <si>
    <t>Branch 13</t>
  </si>
  <si>
    <t>Branch 14</t>
  </si>
  <si>
    <t>Branch 15</t>
  </si>
  <si>
    <t>Branch 16</t>
  </si>
  <si>
    <t>Branch 17</t>
  </si>
  <si>
    <t>Allocating Components</t>
  </si>
  <si>
    <t xml:space="preserve">Model </t>
  </si>
  <si>
    <t>Orders</t>
  </si>
  <si>
    <t>Inventory</t>
  </si>
  <si>
    <t>Component</t>
  </si>
  <si>
    <t>A1</t>
  </si>
  <si>
    <t>A2</t>
  </si>
  <si>
    <t>A3</t>
  </si>
  <si>
    <t>B1</t>
  </si>
  <si>
    <t>B2</t>
  </si>
  <si>
    <t>C1</t>
  </si>
  <si>
    <t>C2</t>
  </si>
  <si>
    <t>C3</t>
  </si>
  <si>
    <t>Capacitated Location</t>
  </si>
  <si>
    <t>Fixed</t>
  </si>
  <si>
    <t>Atlanta</t>
  </si>
  <si>
    <t>Birmingham</t>
  </si>
  <si>
    <t>Columbia</t>
  </si>
  <si>
    <t>Jackson</t>
  </si>
  <si>
    <t>Louisville</t>
  </si>
  <si>
    <t>Memphis</t>
  </si>
  <si>
    <t>Miami</t>
  </si>
  <si>
    <t>Nashville</t>
  </si>
  <si>
    <t>New Orleans</t>
  </si>
  <si>
    <t>European Tour</t>
  </si>
  <si>
    <t>Amsterdam</t>
  </si>
  <si>
    <t>Athens</t>
  </si>
  <si>
    <t>Berlin</t>
  </si>
  <si>
    <t>Brussels</t>
  </si>
  <si>
    <t>Copenhagen</t>
  </si>
  <si>
    <t>Dublin</t>
  </si>
  <si>
    <t>Lisbon</t>
  </si>
  <si>
    <t>London</t>
  </si>
  <si>
    <t>Luxembourg</t>
  </si>
  <si>
    <t>Madrid</t>
  </si>
  <si>
    <t>Paris</t>
  </si>
  <si>
    <t>Rome</t>
  </si>
  <si>
    <t>Sequencing Model</t>
  </si>
  <si>
    <t>Job</t>
  </si>
  <si>
    <t>Process time</t>
  </si>
  <si>
    <t>Due date</t>
  </si>
  <si>
    <t>Single-Machine Tardiness</t>
  </si>
  <si>
    <t>Flow Shop Makespan</t>
  </si>
  <si>
    <t>To</t>
  </si>
  <si>
    <t>From</t>
  </si>
  <si>
    <t>Location</t>
  </si>
  <si>
    <t>Capacity</t>
  </si>
  <si>
    <t>Traveling (in the EU)</t>
  </si>
  <si>
    <t>Hrs/week</t>
  </si>
  <si>
    <t>Parameters</t>
  </si>
  <si>
    <t>Side Calculations</t>
  </si>
  <si>
    <t xml:space="preserve">Product </t>
  </si>
  <si>
    <t>Setup</t>
  </si>
  <si>
    <t>Run time</t>
  </si>
  <si>
    <t xml:space="preserve">Lot </t>
  </si>
  <si>
    <t>Lot arrival</t>
  </si>
  <si>
    <t>Work/lot</t>
  </si>
  <si>
    <t>Work</t>
  </si>
  <si>
    <t>Service time</t>
  </si>
  <si>
    <t>Family</t>
  </si>
  <si>
    <t>per wk.</t>
  </si>
  <si>
    <t>hrs.</t>
  </si>
  <si>
    <t>Size</t>
  </si>
  <si>
    <t>rate/wk</t>
  </si>
  <si>
    <t>service time</t>
  </si>
  <si>
    <t>per wk</t>
  </si>
  <si>
    <t>variance</t>
  </si>
  <si>
    <t>1</t>
  </si>
  <si>
    <t>2</t>
  </si>
  <si>
    <t>3</t>
  </si>
  <si>
    <t>4</t>
  </si>
  <si>
    <t>Total</t>
  </si>
  <si>
    <t>Average</t>
  </si>
  <si>
    <t>hrs/lot</t>
  </si>
  <si>
    <t>E[X^2]</t>
  </si>
  <si>
    <t>Results</t>
  </si>
  <si>
    <t>Weekly total</t>
  </si>
  <si>
    <t>var in hr^2</t>
  </si>
  <si>
    <t>Average Lead Time</t>
  </si>
  <si>
    <t>weeks</t>
  </si>
  <si>
    <t>lots/wk</t>
  </si>
  <si>
    <t>(capacity)</t>
  </si>
  <si>
    <t>var in wk^2</t>
  </si>
  <si>
    <t>hours</t>
  </si>
  <si>
    <t>Average Utilization</t>
  </si>
  <si>
    <t xml:space="preserve">Lead Times </t>
  </si>
  <si>
    <t>Locations</t>
  </si>
  <si>
    <t>CE NPV</t>
  </si>
  <si>
    <t>FS NPV</t>
  </si>
  <si>
    <t>Within 30</t>
  </si>
  <si>
    <t>Within 40</t>
  </si>
  <si>
    <t>($ million)</t>
  </si>
  <si>
    <t>2, 6</t>
  </si>
  <si>
    <t>3, 5</t>
  </si>
  <si>
    <t>---</t>
  </si>
  <si>
    <t>1, 8, 9</t>
  </si>
  <si>
    <t>8, 10</t>
  </si>
  <si>
    <t>7, 9, 10</t>
  </si>
  <si>
    <t>6, 7, 9, 10</t>
  </si>
  <si>
    <t>6, 8, 10</t>
  </si>
  <si>
    <t>7, 8, 9</t>
  </si>
  <si>
    <t>Nature's Inn</t>
  </si>
  <si>
    <t>Plant Location</t>
  </si>
  <si>
    <t>DC Locations</t>
  </si>
  <si>
    <t>Plants</t>
  </si>
  <si>
    <t>Fixed Costs</t>
  </si>
  <si>
    <t>Mil</t>
  </si>
  <si>
    <t>Day</t>
  </si>
  <si>
    <t>Cincin</t>
  </si>
  <si>
    <t>Buff</t>
  </si>
  <si>
    <t>Atl</t>
  </si>
  <si>
    <t>Unit cost</t>
  </si>
  <si>
    <t>Pontiac</t>
  </si>
  <si>
    <t>Cincinnati</t>
  </si>
  <si>
    <t>Dayton</t>
  </si>
  <si>
    <t>Prod'n + Dist'n</t>
  </si>
  <si>
    <t>County</t>
  </si>
  <si>
    <t>Population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</si>
  <si>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</si>
  <si>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</si>
  <si>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</si>
  <si>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</si>
  <si>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</si>
  <si>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</si>
  <si>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</si>
  <si>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</si>
  <si>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</si>
  <si>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Cherokee</t>
  </si>
  <si>
    <t>Chester</t>
  </si>
  <si>
    <t>Chesterfield</t>
  </si>
  <si>
    <t>Claredon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</si>
  <si>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</si>
  <si>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</si>
  <si>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</si>
  <si>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</si>
  <si>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</si>
  <si>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</si>
  <si>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</si>
  <si>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</si>
  <si>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</si>
  <si>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</si>
  <si>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</si>
  <si>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</si>
  <si>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</si>
  <si>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</si>
  <si>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</si>
  <si>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</si>
  <si>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</si>
  <si>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</si>
  <si>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</si>
  <si>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</si>
  <si>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</si>
  <si>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</si>
  <si>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</si>
  <si>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</si>
  <si>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</si>
  <si>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</si>
  <si>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</si>
  <si>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</si>
  <si>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</si>
  <si>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</si>
  <si>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</si>
  <si>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</si>
  <si>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Bases</t>
  </si>
  <si>
    <t>Nurses</t>
  </si>
  <si>
    <t>University</t>
  </si>
  <si>
    <t>Budget</t>
  </si>
  <si>
    <t>Selectivity</t>
  </si>
  <si>
    <t>Graduates</t>
  </si>
  <si>
    <t>Advanced</t>
  </si>
  <si>
    <t>Progress</t>
  </si>
  <si>
    <t>Completion</t>
  </si>
  <si>
    <r>
      <t>Data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on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20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Finnish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Universities</t>
    </r>
  </si>
  <si>
    <t>Input</t>
  </si>
  <si>
    <t>ID</t>
  </si>
  <si>
    <t>Costs</t>
  </si>
  <si>
    <t>Inheritances</t>
  </si>
  <si>
    <t>Rebates</t>
  </si>
  <si>
    <t>Warrants</t>
  </si>
  <si>
    <t>Collections</t>
  </si>
  <si>
    <r>
      <t>Data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on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62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Municipal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Departments</t>
    </r>
  </si>
  <si>
    <t>Site</t>
  </si>
  <si>
    <t>x</t>
  </si>
  <si>
    <t>y</t>
  </si>
  <si>
    <t>v</t>
  </si>
  <si>
    <t>Revenue</t>
  </si>
  <si>
    <t>Revenues</t>
  </si>
  <si>
    <t>Number</t>
  </si>
  <si>
    <t>Output</t>
  </si>
  <si>
    <t>Observed</t>
  </si>
  <si>
    <t>Emergency Locations</t>
  </si>
  <si>
    <t>DB</t>
  </si>
  <si>
    <t>Ft. L</t>
  </si>
  <si>
    <t>Ft. M</t>
  </si>
  <si>
    <t>Gain</t>
  </si>
  <si>
    <t>Mia</t>
  </si>
  <si>
    <t>Nap</t>
  </si>
  <si>
    <t>Orl</t>
  </si>
  <si>
    <t>St. P</t>
  </si>
  <si>
    <t>Sara</t>
  </si>
  <si>
    <t>Talla</t>
  </si>
  <si>
    <t>Tam</t>
  </si>
  <si>
    <t>Daytona Beach</t>
  </si>
  <si>
    <t>Ft. Lauderdale</t>
  </si>
  <si>
    <t>  Ft. Myers  </t>
  </si>
  <si>
    <t>Naples</t>
  </si>
  <si>
    <t>St. Petersburg</t>
  </si>
  <si>
    <t>Sarasota</t>
  </si>
  <si>
    <t>Tallahassee</t>
  </si>
  <si>
    <t>Tampa</t>
  </si>
  <si>
    <t>Intercity Distances</t>
  </si>
  <si>
    <t>San Antonio</t>
  </si>
  <si>
    <t>Phoenix</t>
  </si>
  <si>
    <t>Los Angeles</t>
  </si>
  <si>
    <t>Seattle</t>
  </si>
  <si>
    <t>Detroit</t>
  </si>
  <si>
    <t>New York</t>
  </si>
  <si>
    <t>Boston</t>
  </si>
  <si>
    <t>Philadelphia</t>
  </si>
  <si>
    <t>Power Plants</t>
  </si>
  <si>
    <t>Facility</t>
  </si>
  <si>
    <t>Cost</t>
  </si>
  <si>
    <t>Startup</t>
  </si>
  <si>
    <t>Shutdown</t>
  </si>
  <si>
    <t>GF1</t>
  </si>
  <si>
    <t>GF2</t>
  </si>
  <si>
    <t>Month</t>
  </si>
  <si>
    <t>GF3</t>
  </si>
  <si>
    <t>GF4</t>
  </si>
  <si>
    <t>Workloads</t>
  </si>
  <si>
    <t>State</t>
  </si>
  <si>
    <t>Volume</t>
  </si>
  <si>
    <t>AZ</t>
  </si>
  <si>
    <t>CA</t>
  </si>
  <si>
    <t>CT</t>
  </si>
  <si>
    <t>GA</t>
  </si>
  <si>
    <t>IL</t>
  </si>
  <si>
    <t>MA</t>
  </si>
  <si>
    <t>ME</t>
  </si>
  <si>
    <t>MN</t>
  </si>
  <si>
    <t>MT</t>
  </si>
  <si>
    <t>NC</t>
  </si>
  <si>
    <t>NJ</t>
  </si>
  <si>
    <t>NV</t>
  </si>
  <si>
    <t>OH</t>
  </si>
  <si>
    <t>OR</t>
  </si>
  <si>
    <t>TX</t>
  </si>
  <si>
    <t>VA</t>
  </si>
  <si>
    <t>Boiler Operation</t>
  </si>
  <si>
    <t>Boilers</t>
  </si>
  <si>
    <t>cost</t>
  </si>
  <si>
    <t>min</t>
  </si>
  <si>
    <t>max</t>
  </si>
  <si>
    <t>Turbines</t>
  </si>
  <si>
    <t>rate</t>
  </si>
  <si>
    <t>Hollingsworth Paper Company</t>
  </si>
  <si>
    <t>Exhibit 1</t>
  </si>
  <si>
    <t>Exhibit 2</t>
  </si>
  <si>
    <t>Exhibit 3</t>
  </si>
  <si>
    <t>Northeast sales (Boston DC)</t>
  </si>
  <si>
    <t>Utilization</t>
  </si>
  <si>
    <t>RT</t>
  </si>
  <si>
    <t>OT</t>
  </si>
  <si>
    <t>OT pct</t>
  </si>
  <si>
    <t>Weighted Avg</t>
  </si>
  <si>
    <t>Allocated</t>
  </si>
  <si>
    <t>Northeast sales (Philadelphia DC)</t>
  </si>
  <si>
    <t>Nashua</t>
  </si>
  <si>
    <t>Southeast sales (Atlanta DC)</t>
  </si>
  <si>
    <t>Asheville</t>
  </si>
  <si>
    <t>Midwest sales (Chicago DC)</t>
  </si>
  <si>
    <t>St. Louis</t>
  </si>
  <si>
    <t>Southwest sales (Houston DC</t>
  </si>
  <si>
    <t>Portland</t>
  </si>
  <si>
    <t>Far West sales (San Francisco DC)</t>
  </si>
  <si>
    <t>Exhibit 4</t>
  </si>
  <si>
    <t>Plant Variable Costs</t>
  </si>
  <si>
    <t>Materials</t>
  </si>
  <si>
    <t>Sup</t>
  </si>
  <si>
    <t>Other</t>
  </si>
  <si>
    <t>Fringe</t>
  </si>
  <si>
    <t>1st Shift</t>
  </si>
  <si>
    <t>2nd Shift</t>
  </si>
  <si>
    <t>Exhibit 5</t>
  </si>
  <si>
    <t>Plant Fixed Costs</t>
  </si>
  <si>
    <t>Depreciation</t>
  </si>
  <si>
    <t>w/o Depr.</t>
  </si>
  <si>
    <t>Nashua1</t>
  </si>
  <si>
    <t>Nashua2</t>
  </si>
  <si>
    <t>- -</t>
  </si>
  <si>
    <t>Asheville1</t>
  </si>
  <si>
    <t>Asheville2</t>
  </si>
  <si>
    <t>St. Louis1</t>
  </si>
  <si>
    <t>St. Louis2</t>
  </si>
  <si>
    <t>Portland1</t>
  </si>
  <si>
    <t>Portland2</t>
  </si>
  <si>
    <t>Exhibit 6</t>
  </si>
  <si>
    <t>Exhibit 7</t>
  </si>
  <si>
    <t>Transportation Rates</t>
  </si>
  <si>
    <t>Profits per Ton</t>
  </si>
  <si>
    <t>From:</t>
  </si>
  <si>
    <t>Chicago</t>
  </si>
  <si>
    <t>Houston</t>
  </si>
  <si>
    <t>San Francisco</t>
  </si>
  <si>
    <t>Selling Price</t>
  </si>
  <si>
    <t>Cost of Goods</t>
  </si>
  <si>
    <t>W, S, &amp; A</t>
  </si>
  <si>
    <t>Freight</t>
  </si>
  <si>
    <t>Net Profit</t>
  </si>
  <si>
    <t>Exhibit 8</t>
  </si>
  <si>
    <t>Variable Costs per Ton:</t>
  </si>
  <si>
    <t>Direct Materials</t>
  </si>
  <si>
    <t>Direct Labor</t>
  </si>
  <si>
    <t>Supervision</t>
  </si>
  <si>
    <t>Other Overhead*</t>
  </si>
  <si>
    <t>Fixed Operating Costs Per Year:</t>
  </si>
  <si>
    <t>NNB data</t>
  </si>
  <si>
    <t>Existing</t>
  </si>
  <si>
    <t>Deposit</t>
  </si>
  <si>
    <t>New</t>
  </si>
  <si>
    <t>Account</t>
  </si>
  <si>
    <t>Ag</t>
  </si>
  <si>
    <t>Personnel</t>
  </si>
  <si>
    <t>Branch</t>
  </si>
  <si>
    <t>Trans.</t>
  </si>
  <si>
    <t>Balance</t>
  </si>
  <si>
    <t>Loan</t>
  </si>
  <si>
    <t>Expense</t>
  </si>
  <si>
    <t>Index</t>
  </si>
  <si>
    <t>Bal</t>
  </si>
  <si>
    <t>Hornby Data</t>
  </si>
  <si>
    <t>W/H</t>
  </si>
  <si>
    <t>Buffalo</t>
  </si>
  <si>
    <t>Pittsburgh</t>
  </si>
  <si>
    <t>Richmond</t>
  </si>
  <si>
    <t>Fixed Cost</t>
  </si>
  <si>
    <t>Vbl. Cost</t>
  </si>
  <si>
    <t>Max</t>
  </si>
  <si>
    <t>Rep No.</t>
  </si>
  <si>
    <t>Distribution Cost</t>
  </si>
  <si>
    <t>Charleston</t>
  </si>
  <si>
    <t>Charlotte</t>
  </si>
  <si>
    <t>Chattanooga</t>
  </si>
  <si>
    <t>Cleveland</t>
  </si>
  <si>
    <t>Columbus</t>
  </si>
  <si>
    <t>Evansville</t>
  </si>
  <si>
    <t>Ft. Wayne</t>
  </si>
  <si>
    <t>Indianapolis</t>
  </si>
  <si>
    <t>Knoxville</t>
  </si>
  <si>
    <t>Peoria</t>
  </si>
  <si>
    <t xml:space="preserve">Year </t>
  </si>
  <si>
    <t xml:space="preserve">Production </t>
  </si>
  <si>
    <t>Other Variable</t>
  </si>
  <si>
    <t xml:space="preserve">Marketing </t>
  </si>
  <si>
    <t>Advertising</t>
  </si>
  <si>
    <t>Promotion</t>
  </si>
  <si>
    <t>Overhead</t>
  </si>
  <si>
    <t xml:space="preserve">Operating Margin </t>
  </si>
  <si>
    <t>Demand (cartons)</t>
  </si>
  <si>
    <t>Revenue $(000)</t>
  </si>
  <si>
    <t>Delhi Foods</t>
  </si>
  <si>
    <t>Traveling Sales Problem</t>
  </si>
  <si>
    <t>Plot</t>
  </si>
  <si>
    <t>#</t>
  </si>
  <si>
    <t>City</t>
  </si>
  <si>
    <t>Miles</t>
  </si>
  <si>
    <t>X</t>
  </si>
  <si>
    <t>Y</t>
  </si>
  <si>
    <t xml:space="preserve">Total Tour Length </t>
  </si>
  <si>
    <t>Graph Points</t>
  </si>
  <si>
    <t xml:space="preserve"> Barnstable</t>
  </si>
  <si>
    <t xml:space="preserve"> Boston</t>
  </si>
  <si>
    <t xml:space="preserve"> Hartford</t>
  </si>
  <si>
    <t xml:space="preserve"> Kingston</t>
  </si>
  <si>
    <t xml:space="preserve"> Lowell</t>
  </si>
  <si>
    <t xml:space="preserve"> NewHaven</t>
  </si>
  <si>
    <t xml:space="preserve"> Pittsfield</t>
  </si>
  <si>
    <t xml:space="preserve"> Providence</t>
  </si>
  <si>
    <t xml:space="preserve"> Springfield</t>
  </si>
  <si>
    <t xml:space="preserve"> Stamford</t>
  </si>
  <si>
    <t xml:space="preserve"> Storrs</t>
  </si>
  <si>
    <t xml:space="preserve"> Taunton</t>
  </si>
  <si>
    <t xml:space="preserve"> Waterbury</t>
  </si>
  <si>
    <t xml:space="preserve"> Worcester</t>
  </si>
  <si>
    <t>Helsinki</t>
  </si>
  <si>
    <t>Stockholm</t>
  </si>
  <si>
    <t>Vienna</t>
  </si>
  <si>
    <t>EU Cities (15)</t>
  </si>
  <si>
    <t>Cutting</t>
  </si>
  <si>
    <t>Trimming</t>
  </si>
  <si>
    <t>Polishing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</si>
</sst>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.####"/>
    <numFmt numFmtId="165" formatCode=".##0"/>
    <numFmt numFmtId="166" formatCode=".##"/>
    <numFmt numFmtId="167" formatCode="0.0"/>
    <numFmt numFmtId="168" formatCode="0.000"/>
    <numFmt numFmtId="169" formatCode="_(* #,##0_);_(* \(#,##0\);_(* &quot;-&quot;??_);_(@_)"/>
    <numFmt numFmtId="170" formatCode="0.0%"/>
  </numFmts>
  <fonts count="3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theme="1"/>
      <name val="Calibri"/>
      <family val="2"/>
    </font>
    <font>
      <sz val="9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eneva"/>
    </font>
    <font>
      <sz val="9"/>
      <color indexed="61"/>
      <name val="Geneva"/>
    </font>
    <font>
      <i/>
      <sz val="9"/>
      <name val="Geneva"/>
    </font>
    <font>
      <sz val="10"/>
      <color rgb="FF2E9E4B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4"/>
      <name val="Comic Sans MS"/>
      <family val="4"/>
    </font>
    <font>
      <sz val="10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0"/>
      <color indexed="16"/>
      <name val="Comic Sans MS"/>
      <family val="4"/>
    </font>
    <font>
      <sz val="10"/>
      <color indexed="8"/>
      <name val="Comic Sans MS"/>
      <family val="4"/>
    </font>
    <font>
      <sz val="10"/>
      <name val="Geneva"/>
    </font>
    <font>
      <sz val="10"/>
      <color indexed="9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6" fillId="0" borderId="0"/>
    <xf numFmtId="0" fontId="25" fillId="0" borderId="0"/>
    <xf numFmtId="0" fontId="33" fillId="0" borderId="0"/>
  </cellStyleXfs>
  <cellXfs count="3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7" fontId="3" fillId="0" borderId="4" xfId="0" applyNumberFormat="1" applyFont="1" applyBorder="1"/>
    <xf numFmtId="167" fontId="3" fillId="0" borderId="5" xfId="0" applyNumberFormat="1" applyFont="1" applyBorder="1"/>
    <xf numFmtId="2" fontId="3" fillId="0" borderId="6" xfId="0" applyNumberFormat="1" applyFont="1" applyBorder="1"/>
    <xf numFmtId="0" fontId="3" fillId="0" borderId="5" xfId="0" applyFont="1" applyBorder="1"/>
    <xf numFmtId="2" fontId="3" fillId="0" borderId="5" xfId="0" applyNumberFormat="1" applyFont="1" applyBorder="1"/>
    <xf numFmtId="0" fontId="3" fillId="0" borderId="6" xfId="0" applyFont="1" applyBorder="1"/>
    <xf numFmtId="167" fontId="3" fillId="0" borderId="7" xfId="0" applyNumberFormat="1" applyFont="1" applyBorder="1"/>
    <xf numFmtId="167" fontId="3" fillId="0" borderId="0" xfId="0" applyNumberFormat="1" applyFont="1" applyBorder="1"/>
    <xf numFmtId="2" fontId="3" fillId="0" borderId="3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167" fontId="3" fillId="0" borderId="8" xfId="0" applyNumberFormat="1" applyFont="1" applyBorder="1"/>
    <xf numFmtId="167" fontId="3" fillId="0" borderId="1" xfId="0" applyNumberFormat="1" applyFont="1" applyBorder="1"/>
    <xf numFmtId="2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2" xfId="0" applyFont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3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/>
    <xf numFmtId="0" fontId="0" fillId="0" borderId="12" xfId="0" applyBorder="1"/>
    <xf numFmtId="0" fontId="0" fillId="0" borderId="13" xfId="0" applyBorder="1"/>
    <xf numFmtId="2" fontId="0" fillId="0" borderId="0" xfId="0" applyNumberFormat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3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2" xfId="0" applyFont="1" applyBorder="1"/>
    <xf numFmtId="0" fontId="5" fillId="0" borderId="0" xfId="0" applyFont="1" applyAlignment="1">
      <alignment horizontal="right"/>
    </xf>
    <xf numFmtId="168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7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2" fillId="0" borderId="3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1" fontId="0" fillId="0" borderId="1" xfId="0" applyNumberFormat="1" applyBorder="1"/>
    <xf numFmtId="1" fontId="0" fillId="0" borderId="2" xfId="0" applyNumberForma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169" fontId="3" fillId="0" borderId="10" xfId="1" applyNumberFormat="1" applyFont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169" fontId="3" fillId="0" borderId="11" xfId="1" applyNumberFormat="1" applyFont="1" applyBorder="1" applyAlignment="1">
      <alignment horizontal="right"/>
    </xf>
    <xf numFmtId="1" fontId="11" fillId="2" borderId="8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15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4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1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3" fontId="16" fillId="0" borderId="5" xfId="0" applyNumberFormat="1" applyFont="1" applyBorder="1"/>
    <xf numFmtId="3" fontId="16" fillId="0" borderId="6" xfId="0" applyNumberFormat="1" applyFont="1" applyBorder="1"/>
    <xf numFmtId="0" fontId="16" fillId="0" borderId="7" xfId="0" applyFont="1" applyBorder="1"/>
    <xf numFmtId="0" fontId="16" fillId="0" borderId="0" xfId="0" applyFont="1" applyBorder="1"/>
    <xf numFmtId="3" fontId="16" fillId="0" borderId="0" xfId="0" applyNumberFormat="1" applyFont="1" applyBorder="1"/>
    <xf numFmtId="3" fontId="16" fillId="0" borderId="3" xfId="0" applyNumberFormat="1" applyFont="1" applyBorder="1"/>
    <xf numFmtId="3" fontId="16" fillId="0" borderId="7" xfId="0" applyNumberFormat="1" applyFont="1" applyBorder="1"/>
    <xf numFmtId="0" fontId="16" fillId="0" borderId="3" xfId="0" applyFont="1" applyBorder="1"/>
    <xf numFmtId="3" fontId="16" fillId="0" borderId="8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/>
    <xf numFmtId="0" fontId="16" fillId="0" borderId="2" xfId="0" applyFont="1" applyBorder="1"/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0" fillId="0" borderId="10" xfId="0" applyFont="1" applyBorder="1" applyAlignment="1">
      <alignment horizontal="left" wrapText="1" indent="3"/>
    </xf>
    <xf numFmtId="3" fontId="19" fillId="0" borderId="9" xfId="0" applyNumberFormat="1" applyFont="1" applyBorder="1"/>
    <xf numFmtId="3" fontId="19" fillId="0" borderId="10" xfId="0" applyNumberFormat="1" applyFont="1" applyBorder="1"/>
    <xf numFmtId="0" fontId="0" fillId="0" borderId="11" xfId="0" applyFont="1" applyBorder="1" applyAlignment="1">
      <alignment horizontal="left" wrapText="1" indent="3"/>
    </xf>
    <xf numFmtId="3" fontId="19" fillId="0" borderId="11" xfId="0" applyNumberFormat="1" applyFont="1" applyBorder="1"/>
    <xf numFmtId="0" fontId="4" fillId="0" borderId="12" xfId="0" applyFont="1" applyBorder="1"/>
    <xf numFmtId="0" fontId="4" fillId="0" borderId="14" xfId="0" applyFont="1" applyBorder="1"/>
    <xf numFmtId="168" fontId="1" fillId="4" borderId="14" xfId="0" applyNumberFormat="1" applyFont="1" applyFill="1" applyBorder="1"/>
    <xf numFmtId="170" fontId="3" fillId="0" borderId="0" xfId="2" applyNumberFormat="1" applyFont="1"/>
    <xf numFmtId="0" fontId="21" fillId="0" borderId="0" xfId="0" applyFont="1"/>
    <xf numFmtId="0" fontId="22" fillId="0" borderId="4" xfId="0" applyFont="1" applyBorder="1"/>
    <xf numFmtId="3" fontId="0" fillId="0" borderId="0" xfId="0" applyNumberFormat="1" applyBorder="1"/>
    <xf numFmtId="9" fontId="0" fillId="0" borderId="3" xfId="0" applyNumberFormat="1" applyBorder="1"/>
    <xf numFmtId="0" fontId="23" fillId="0" borderId="7" xfId="0" applyFont="1" applyBorder="1"/>
    <xf numFmtId="0" fontId="0" fillId="0" borderId="0" xfId="0" applyFill="1" applyBorder="1" applyAlignment="1">
      <alignment horizontal="center"/>
    </xf>
    <xf numFmtId="169" fontId="0" fillId="0" borderId="0" xfId="1" applyNumberFormat="1" applyFont="1" applyBorder="1"/>
    <xf numFmtId="9" fontId="0" fillId="0" borderId="3" xfId="2" applyFont="1" applyBorder="1"/>
    <xf numFmtId="9" fontId="0" fillId="0" borderId="0" xfId="0" applyNumberFormat="1" applyBorder="1"/>
    <xf numFmtId="169" fontId="0" fillId="0" borderId="1" xfId="1" applyNumberFormat="1" applyFont="1" applyBorder="1"/>
    <xf numFmtId="3" fontId="0" fillId="0" borderId="1" xfId="0" applyNumberFormat="1" applyBorder="1"/>
    <xf numFmtId="9" fontId="0" fillId="0" borderId="2" xfId="2" applyFont="1" applyBorder="1"/>
    <xf numFmtId="9" fontId="0" fillId="0" borderId="1" xfId="0" applyNumberFormat="1" applyBorder="1"/>
    <xf numFmtId="0" fontId="22" fillId="0" borderId="0" xfId="0" applyFont="1"/>
    <xf numFmtId="0" fontId="23" fillId="0" borderId="0" xfId="0" applyFont="1"/>
    <xf numFmtId="2" fontId="0" fillId="0" borderId="10" xfId="0" applyNumberFormat="1" applyBorder="1"/>
    <xf numFmtId="2" fontId="0" fillId="0" borderId="11" xfId="0" applyNumberFormat="1" applyBorder="1"/>
    <xf numFmtId="169" fontId="0" fillId="0" borderId="4" xfId="1" applyNumberFormat="1" applyFont="1" applyBorder="1"/>
    <xf numFmtId="169" fontId="0" fillId="0" borderId="5" xfId="1" applyNumberFormat="1" applyFont="1" applyBorder="1"/>
    <xf numFmtId="169" fontId="0" fillId="0" borderId="6" xfId="1" applyNumberFormat="1" applyFont="1" applyBorder="1"/>
    <xf numFmtId="169" fontId="0" fillId="0" borderId="0" xfId="1" applyNumberFormat="1" applyFont="1"/>
    <xf numFmtId="169" fontId="0" fillId="0" borderId="7" xfId="1" applyNumberFormat="1" applyFont="1" applyBorder="1"/>
    <xf numFmtId="169" fontId="0" fillId="0" borderId="3" xfId="1" applyNumberFormat="1" applyFont="1" applyBorder="1" applyAlignment="1">
      <alignment horizontal="center"/>
    </xf>
    <xf numFmtId="169" fontId="0" fillId="0" borderId="3" xfId="1" applyNumberFormat="1" applyFont="1" applyBorder="1"/>
    <xf numFmtId="169" fontId="0" fillId="0" borderId="8" xfId="1" applyNumberFormat="1" applyFont="1" applyBorder="1"/>
    <xf numFmtId="169" fontId="0" fillId="0" borderId="2" xfId="1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/>
    <xf numFmtId="2" fontId="0" fillId="0" borderId="0" xfId="0" applyNumberFormat="1" applyAlignment="1">
      <alignment horizontal="left"/>
    </xf>
    <xf numFmtId="2" fontId="0" fillId="0" borderId="7" xfId="0" applyNumberFormat="1" applyFill="1" applyBorder="1"/>
    <xf numFmtId="2" fontId="0" fillId="0" borderId="8" xfId="0" applyNumberFormat="1" applyFill="1" applyBorder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1" fillId="0" borderId="7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1" fillId="0" borderId="3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1" fillId="0" borderId="10" xfId="0" applyFont="1" applyBorder="1"/>
    <xf numFmtId="0" fontId="1" fillId="0" borderId="1" xfId="0" applyFont="1" applyBorder="1" applyAlignment="1">
      <alignment horizontal="left"/>
    </xf>
    <xf numFmtId="0" fontId="1" fillId="0" borderId="11" xfId="0" applyFont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/>
    <xf numFmtId="3" fontId="1" fillId="0" borderId="7" xfId="0" applyNumberFormat="1" applyFont="1" applyBorder="1"/>
    <xf numFmtId="3" fontId="1" fillId="0" borderId="0" xfId="0" applyNumberFormat="1" applyFont="1" applyBorder="1"/>
    <xf numFmtId="3" fontId="1" fillId="0" borderId="3" xfId="0" applyNumberFormat="1" applyFont="1" applyBorder="1"/>
    <xf numFmtId="3" fontId="1" fillId="0" borderId="8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24" fillId="3" borderId="9" xfId="0" applyFont="1" applyFill="1" applyBorder="1" applyProtection="1">
      <protection locked="0"/>
    </xf>
    <xf numFmtId="0" fontId="24" fillId="3" borderId="10" xfId="0" applyFont="1" applyFill="1" applyBorder="1" applyProtection="1">
      <protection locked="0"/>
    </xf>
    <xf numFmtId="0" fontId="24" fillId="3" borderId="11" xfId="0" applyFont="1" applyFill="1" applyBorder="1" applyProtection="1">
      <protection locked="0"/>
    </xf>
    <xf numFmtId="0" fontId="27" fillId="0" borderId="0" xfId="3" applyFont="1" applyFill="1" applyBorder="1" applyAlignment="1"/>
    <xf numFmtId="0" fontId="28" fillId="0" borderId="0" xfId="4" applyFont="1"/>
    <xf numFmtId="0" fontId="28" fillId="0" borderId="0" xfId="3" applyFont="1"/>
    <xf numFmtId="0" fontId="28" fillId="0" borderId="0" xfId="3" applyFont="1" applyFill="1" applyBorder="1" applyAlignment="1"/>
    <xf numFmtId="0" fontId="29" fillId="0" borderId="0" xfId="4" applyFont="1" applyFill="1" applyBorder="1" applyAlignment="1">
      <alignment horizontal="center" vertical="center"/>
    </xf>
    <xf numFmtId="0" fontId="28" fillId="0" borderId="0" xfId="3" applyFont="1" applyAlignment="1">
      <alignment horizontal="center"/>
    </xf>
    <xf numFmtId="2" fontId="28" fillId="0" borderId="0" xfId="4" applyNumberFormat="1" applyFont="1"/>
    <xf numFmtId="0" fontId="28" fillId="0" borderId="0" xfId="4" applyFont="1" applyAlignment="1">
      <alignment horizontal="center"/>
    </xf>
    <xf numFmtId="0" fontId="30" fillId="5" borderId="0" xfId="4" applyFont="1" applyFill="1" applyBorder="1" applyAlignment="1">
      <alignment horizontal="center"/>
    </xf>
    <xf numFmtId="0" fontId="28" fillId="5" borderId="0" xfId="3" applyFont="1" applyFill="1" applyBorder="1"/>
    <xf numFmtId="0" fontId="28" fillId="5" borderId="0" xfId="4" applyFont="1" applyFill="1" applyBorder="1"/>
    <xf numFmtId="0" fontId="31" fillId="6" borderId="0" xfId="4" applyFont="1" applyFill="1" applyBorder="1" applyAlignment="1">
      <alignment horizontal="center"/>
    </xf>
    <xf numFmtId="0" fontId="28" fillId="0" borderId="9" xfId="4" applyFont="1" applyFill="1" applyBorder="1" applyAlignment="1">
      <alignment horizontal="center"/>
    </xf>
    <xf numFmtId="0" fontId="28" fillId="0" borderId="5" xfId="4" applyFont="1" applyFill="1" applyBorder="1" applyAlignment="1">
      <alignment horizontal="left"/>
    </xf>
    <xf numFmtId="1" fontId="28" fillId="0" borderId="9" xfId="4" applyNumberFormat="1" applyFont="1" applyBorder="1" applyAlignment="1">
      <alignment horizontal="center"/>
    </xf>
    <xf numFmtId="167" fontId="28" fillId="0" borderId="4" xfId="4" applyNumberFormat="1" applyFont="1" applyFill="1" applyBorder="1" applyAlignment="1">
      <alignment horizontal="center"/>
    </xf>
    <xf numFmtId="167" fontId="28" fillId="0" borderId="6" xfId="4" applyNumberFormat="1" applyFont="1" applyFill="1" applyBorder="1" applyAlignment="1">
      <alignment horizontal="center"/>
    </xf>
    <xf numFmtId="0" fontId="28" fillId="0" borderId="10" xfId="4" applyFont="1" applyFill="1" applyBorder="1" applyAlignment="1">
      <alignment horizontal="center"/>
    </xf>
    <xf numFmtId="0" fontId="28" fillId="0" borderId="0" xfId="4" applyFont="1" applyFill="1" applyBorder="1" applyAlignment="1">
      <alignment horizontal="left"/>
    </xf>
    <xf numFmtId="1" fontId="28" fillId="0" borderId="10" xfId="4" applyNumberFormat="1" applyFont="1" applyBorder="1" applyAlignment="1">
      <alignment horizontal="center"/>
    </xf>
    <xf numFmtId="167" fontId="28" fillId="0" borderId="7" xfId="4" applyNumberFormat="1" applyFont="1" applyFill="1" applyBorder="1" applyAlignment="1">
      <alignment horizontal="center"/>
    </xf>
    <xf numFmtId="167" fontId="28" fillId="0" borderId="3" xfId="4" applyNumberFormat="1" applyFont="1" applyFill="1" applyBorder="1" applyAlignment="1">
      <alignment horizontal="center"/>
    </xf>
    <xf numFmtId="167" fontId="28" fillId="5" borderId="0" xfId="4" applyNumberFormat="1" applyFont="1" applyFill="1" applyBorder="1"/>
    <xf numFmtId="0" fontId="28" fillId="0" borderId="11" xfId="4" applyFont="1" applyFill="1" applyBorder="1" applyAlignment="1">
      <alignment horizontal="center"/>
    </xf>
    <xf numFmtId="0" fontId="28" fillId="0" borderId="1" xfId="4" applyFont="1" applyFill="1" applyBorder="1" applyAlignment="1">
      <alignment horizontal="left"/>
    </xf>
    <xf numFmtId="1" fontId="28" fillId="0" borderId="11" xfId="4" applyNumberFormat="1" applyFont="1" applyBorder="1" applyAlignment="1">
      <alignment horizontal="center"/>
    </xf>
    <xf numFmtId="0" fontId="28" fillId="5" borderId="0" xfId="4" applyFont="1" applyFill="1" applyBorder="1" applyAlignment="1">
      <alignment horizontal="center"/>
    </xf>
    <xf numFmtId="0" fontId="28" fillId="0" borderId="0" xfId="4" applyFont="1" applyBorder="1" applyAlignment="1">
      <alignment horizontal="right"/>
    </xf>
    <xf numFmtId="3" fontId="28" fillId="7" borderId="11" xfId="4" applyNumberFormat="1" applyFont="1" applyFill="1" applyBorder="1" applyAlignment="1">
      <alignment horizontal="center"/>
    </xf>
    <xf numFmtId="167" fontId="28" fillId="0" borderId="8" xfId="4" applyNumberFormat="1" applyFont="1" applyFill="1" applyBorder="1" applyAlignment="1">
      <alignment horizontal="center"/>
    </xf>
    <xf numFmtId="167" fontId="28" fillId="0" borderId="2" xfId="4" applyNumberFormat="1" applyFont="1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28" fillId="0" borderId="14" xfId="4" applyFont="1" applyFill="1" applyBorder="1" applyAlignment="1">
      <alignment horizontal="center"/>
    </xf>
    <xf numFmtId="0" fontId="30" fillId="5" borderId="0" xfId="4" applyFont="1" applyFill="1" applyBorder="1"/>
    <xf numFmtId="0" fontId="32" fillId="0" borderId="4" xfId="4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2" fontId="28" fillId="0" borderId="5" xfId="4" applyNumberFormat="1" applyFont="1" applyFill="1" applyBorder="1" applyAlignment="1">
      <alignment horizontal="center"/>
    </xf>
    <xf numFmtId="2" fontId="28" fillId="0" borderId="6" xfId="4" applyNumberFormat="1" applyFont="1" applyFill="1" applyBorder="1" applyAlignment="1">
      <alignment horizontal="center"/>
    </xf>
    <xf numFmtId="0" fontId="28" fillId="0" borderId="4" xfId="5" applyFont="1" applyFill="1" applyBorder="1" applyAlignment="1">
      <alignment horizontal="center"/>
    </xf>
    <xf numFmtId="0" fontId="28" fillId="0" borderId="14" xfId="5" applyFont="1" applyFill="1" applyBorder="1" applyAlignment="1">
      <alignment horizontal="center"/>
    </xf>
    <xf numFmtId="0" fontId="32" fillId="0" borderId="7" xfId="4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2" fontId="28" fillId="0" borderId="0" xfId="4" applyNumberFormat="1" applyFont="1" applyFill="1" applyBorder="1" applyAlignment="1">
      <alignment horizontal="center"/>
    </xf>
    <xf numFmtId="2" fontId="28" fillId="0" borderId="3" xfId="4" applyNumberFormat="1" applyFont="1" applyFill="1" applyBorder="1" applyAlignment="1">
      <alignment horizontal="center"/>
    </xf>
    <xf numFmtId="0" fontId="34" fillId="5" borderId="0" xfId="4" applyFont="1" applyFill="1" applyBorder="1"/>
    <xf numFmtId="0" fontId="28" fillId="0" borderId="0" xfId="4" applyNumberFormat="1" applyFont="1"/>
    <xf numFmtId="0" fontId="28" fillId="5" borderId="0" xfId="4" applyFont="1" applyFill="1"/>
    <xf numFmtId="0" fontId="28" fillId="0" borderId="9" xfId="5" applyFont="1" applyFill="1" applyBorder="1" applyAlignment="1">
      <alignment horizontal="center"/>
    </xf>
    <xf numFmtId="0" fontId="32" fillId="0" borderId="8" xfId="4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2" fontId="28" fillId="0" borderId="1" xfId="4" applyNumberFormat="1" applyFont="1" applyFill="1" applyBorder="1" applyAlignment="1">
      <alignment horizontal="center"/>
    </xf>
    <xf numFmtId="2" fontId="28" fillId="0" borderId="2" xfId="4" applyNumberFormat="1" applyFont="1" applyFill="1" applyBorder="1" applyAlignment="1">
      <alignment horizontal="center"/>
    </xf>
    <xf numFmtId="0" fontId="28" fillId="0" borderId="12" xfId="5" applyFont="1" applyFill="1" applyBorder="1" applyAlignment="1">
      <alignment horizontal="center"/>
    </xf>
    <xf numFmtId="0" fontId="28" fillId="0" borderId="0" xfId="4" applyFont="1" applyBorder="1"/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0" xfId="3" applyFont="1" applyAlignment="1">
      <alignment horizontal="center"/>
    </xf>
    <xf numFmtId="0" fontId="28" fillId="0" borderId="0" xfId="4" applyFont="1" applyAlignment="1">
      <alignment horizontal="center"/>
    </xf>
  </cellXfs>
  <cellStyles count="6">
    <cellStyle name="Comma" xfId="1" builtinId="3"/>
    <cellStyle name="Normal" xfId="0" builtinId="0"/>
    <cellStyle name="Normal_tsp" xfId="3"/>
    <cellStyle name="Normal_TSP DATA" xfId="5"/>
    <cellStyle name="Normal_TSP_1" xfId="4"/>
    <cellStyle name="Percent" xfId="2" builtinId="5"/>
  </cellStyles>
  <dxfs count="0"/>
  <tableStyles count="0" defaultTableStyle="TableStyleMedium9" defaultPivotStyle="PivotStyleLight16"/>
  <colors>
    <mruColors>
      <color rgb="FFFFFF99"/>
      <color rgb="FF2E9E4B"/>
      <color rgb="FFCCFF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72315035799526E-2"/>
          <c:y val="4.3596788249303166E-2"/>
          <c:w val="0.89260143198090691"/>
          <c:h val="0.8610365679237375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Pt>
            <c:idx val="1"/>
            <c:bubble3D val="0"/>
          </c:dPt>
          <c:xVal>
            <c:numRef>
              <c:f>SNE!$Q$4:$Q$18</c:f>
              <c:numCache>
                <c:formatCode>0.0</c:formatCode>
                <c:ptCount val="15"/>
                <c:pt idx="0">
                  <c:v>9.8333333333333339</c:v>
                </c:pt>
                <c:pt idx="1">
                  <c:v>7.6666666666666661</c:v>
                </c:pt>
                <c:pt idx="2">
                  <c:v>2.1875</c:v>
                </c:pt>
                <c:pt idx="3">
                  <c:v>6.4583333333333339</c:v>
                </c:pt>
                <c:pt idx="4">
                  <c:v>6.6666666666666661</c:v>
                </c:pt>
                <c:pt idx="5">
                  <c:v>2.0833333333333335</c:v>
                </c:pt>
                <c:pt idx="6">
                  <c:v>1.4583333333333335</c:v>
                </c:pt>
                <c:pt idx="7">
                  <c:v>6.25</c:v>
                </c:pt>
                <c:pt idx="8">
                  <c:v>3.4375</c:v>
                </c:pt>
                <c:pt idx="9">
                  <c:v>0.10416666666666666</c:v>
                </c:pt>
                <c:pt idx="10">
                  <c:v>3.645833333333333</c:v>
                </c:pt>
                <c:pt idx="11">
                  <c:v>7.6041666666666661</c:v>
                </c:pt>
                <c:pt idx="12">
                  <c:v>1.7708333333333335</c:v>
                </c:pt>
                <c:pt idx="13">
                  <c:v>5.8333333333333339</c:v>
                </c:pt>
                <c:pt idx="14">
                  <c:v>9.8333333333333339</c:v>
                </c:pt>
              </c:numCache>
            </c:numRef>
          </c:xVal>
          <c:yVal>
            <c:numRef>
              <c:f>SNE!$R$4:$R$18</c:f>
              <c:numCache>
                <c:formatCode>0.0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4.666666666666667</c:v>
                </c:pt>
                <c:pt idx="3">
                  <c:v>2.8</c:v>
                </c:pt>
                <c:pt idx="4">
                  <c:v>9.8666666666666671</c:v>
                </c:pt>
                <c:pt idx="5">
                  <c:v>1.6666666666666665</c:v>
                </c:pt>
                <c:pt idx="6">
                  <c:v>8.6666666666666679</c:v>
                </c:pt>
                <c:pt idx="7">
                  <c:v>5</c:v>
                </c:pt>
                <c:pt idx="8">
                  <c:v>6.6666666666666661</c:v>
                </c:pt>
                <c:pt idx="9">
                  <c:v>0.16666666666666666</c:v>
                </c:pt>
                <c:pt idx="10">
                  <c:v>5</c:v>
                </c:pt>
                <c:pt idx="11">
                  <c:v>5.333333333333333</c:v>
                </c:pt>
                <c:pt idx="12">
                  <c:v>3.1666666666666665</c:v>
                </c:pt>
                <c:pt idx="13">
                  <c:v>8</c:v>
                </c:pt>
                <c:pt idx="1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861568"/>
        <c:axId val="304863488"/>
      </c:scatterChart>
      <c:valAx>
        <c:axId val="304861568"/>
        <c:scaling>
          <c:orientation val="minMax"/>
          <c:max val="1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04863488"/>
        <c:crosses val="autoZero"/>
        <c:crossBetween val="midCat"/>
      </c:valAx>
      <c:valAx>
        <c:axId val="304863488"/>
        <c:scaling>
          <c:orientation val="minMax"/>
          <c:max val="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04861568"/>
        <c:crosses val="autoZero"/>
        <c:crossBetween val="midCat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tx2">
          <a:lumMod val="40000"/>
          <a:lumOff val="60000"/>
        </a:schemeClr>
      </a:solidFill>
    </a:ln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180975</xdr:rowOff>
    </xdr:from>
    <xdr:to>
      <xdr:col>15</xdr:col>
      <xdr:colOff>323850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8"/>
  <sheetViews>
    <sheetView tabSelected="1" workbookViewId="0">
      <selection activeCell="E15" sqref="E15"/>
    </sheetView>
  </sheetViews>
  <sheetFormatPr defaultColWidth="8.28515625" defaultRowHeight="12.75"/>
  <cols>
    <col min="1" max="4" width="8.28515625" style="13" customWidth="1"/>
    <col min="5" max="5" width="9.7109375" style="13" customWidth="1"/>
    <col min="6" max="6" width="6.7109375" style="13" customWidth="1"/>
    <col min="7" max="7" width="11.140625" style="13" customWidth="1"/>
    <col min="8" max="8" width="9.28515625" style="13" customWidth="1"/>
    <col min="9" max="9" width="10.28515625" style="13" customWidth="1"/>
    <col min="10" max="10" width="6.85546875" style="13" customWidth="1"/>
    <col min="11" max="11" width="11.42578125" style="13" customWidth="1"/>
    <col min="12" max="12" width="10.28515625" style="13" customWidth="1"/>
    <col min="13" max="16384" width="8.28515625" style="13"/>
  </cols>
  <sheetData>
    <row r="1" spans="1:12">
      <c r="A1" s="1" t="s">
        <v>154</v>
      </c>
    </row>
    <row r="2" spans="1:12">
      <c r="B2" s="13" t="s">
        <v>117</v>
      </c>
      <c r="C2" s="13">
        <v>120</v>
      </c>
    </row>
    <row r="3" spans="1:12">
      <c r="A3" s="1" t="s">
        <v>118</v>
      </c>
      <c r="H3" s="1" t="s">
        <v>119</v>
      </c>
    </row>
    <row r="4" spans="1:12" ht="12" customHeight="1">
      <c r="B4" s="36" t="s">
        <v>120</v>
      </c>
      <c r="C4" s="36" t="s">
        <v>7</v>
      </c>
      <c r="D4" s="36" t="s">
        <v>121</v>
      </c>
      <c r="E4" s="36" t="s">
        <v>122</v>
      </c>
      <c r="F4" s="36" t="s">
        <v>123</v>
      </c>
      <c r="H4" s="15" t="s">
        <v>124</v>
      </c>
      <c r="I4" s="15" t="s">
        <v>125</v>
      </c>
      <c r="J4" s="15" t="s">
        <v>126</v>
      </c>
      <c r="K4" s="15" t="s">
        <v>127</v>
      </c>
    </row>
    <row r="5" spans="1:12">
      <c r="B5" s="36" t="s">
        <v>128</v>
      </c>
      <c r="C5" s="36" t="s">
        <v>129</v>
      </c>
      <c r="D5" s="36" t="s">
        <v>130</v>
      </c>
      <c r="E5" s="36" t="s">
        <v>130</v>
      </c>
      <c r="F5" s="36" t="s">
        <v>131</v>
      </c>
      <c r="H5" s="15" t="s">
        <v>132</v>
      </c>
      <c r="I5" s="15" t="s">
        <v>133</v>
      </c>
      <c r="J5" s="15" t="s">
        <v>134</v>
      </c>
      <c r="K5" s="15" t="s">
        <v>135</v>
      </c>
    </row>
    <row r="6" spans="1:12">
      <c r="F6" s="15" t="s">
        <v>16</v>
      </c>
      <c r="K6" s="15" t="s">
        <v>16</v>
      </c>
    </row>
    <row r="7" spans="1:12">
      <c r="B7" s="15" t="s">
        <v>136</v>
      </c>
      <c r="C7" s="13">
        <v>100</v>
      </c>
      <c r="D7" s="13">
        <v>3</v>
      </c>
      <c r="E7" s="13">
        <v>0.03</v>
      </c>
      <c r="F7" s="258">
        <v>100</v>
      </c>
      <c r="H7" s="92">
        <f>C7/F7</f>
        <v>1</v>
      </c>
      <c r="I7" s="93">
        <f>D7+F7*E7</f>
        <v>6</v>
      </c>
      <c r="J7" s="93">
        <f>I7*H7</f>
        <v>6</v>
      </c>
      <c r="K7" s="94">
        <f>I7^2</f>
        <v>36</v>
      </c>
    </row>
    <row r="8" spans="1:12">
      <c r="B8" s="15" t="s">
        <v>137</v>
      </c>
      <c r="C8" s="13">
        <v>500</v>
      </c>
      <c r="D8" s="13">
        <v>15</v>
      </c>
      <c r="E8" s="13">
        <v>4.4999999999999998E-2</v>
      </c>
      <c r="F8" s="259">
        <v>500</v>
      </c>
      <c r="H8" s="92">
        <f>C8/F8</f>
        <v>1</v>
      </c>
      <c r="I8" s="93">
        <f>D8+F8*E8</f>
        <v>37.5</v>
      </c>
      <c r="J8" s="93">
        <f>I8*H8</f>
        <v>37.5</v>
      </c>
      <c r="K8" s="94">
        <f>I8^2</f>
        <v>1406.25</v>
      </c>
    </row>
    <row r="9" spans="1:12">
      <c r="B9" s="15" t="s">
        <v>138</v>
      </c>
      <c r="C9" s="13">
        <v>50</v>
      </c>
      <c r="D9" s="13">
        <v>6</v>
      </c>
      <c r="E9" s="13">
        <v>7.4999999999999997E-2</v>
      </c>
      <c r="F9" s="259">
        <v>100</v>
      </c>
      <c r="H9" s="92">
        <f>C9/F9</f>
        <v>0.5</v>
      </c>
      <c r="I9" s="93">
        <f>D9+F9*E9</f>
        <v>13.5</v>
      </c>
      <c r="J9" s="93">
        <f>I9*H9</f>
        <v>6.75</v>
      </c>
      <c r="K9" s="94">
        <f>I9^2</f>
        <v>182.25</v>
      </c>
    </row>
    <row r="10" spans="1:12">
      <c r="B10" s="15" t="s">
        <v>139</v>
      </c>
      <c r="C10" s="13">
        <v>250</v>
      </c>
      <c r="D10" s="13">
        <v>24</v>
      </c>
      <c r="E10" s="13">
        <v>0.15</v>
      </c>
      <c r="F10" s="260">
        <v>1500</v>
      </c>
      <c r="H10" s="92">
        <f>C10/F10</f>
        <v>0.16666666666666666</v>
      </c>
      <c r="I10" s="93">
        <f>D10+F10*E10</f>
        <v>249</v>
      </c>
      <c r="J10" s="93">
        <f>I10*H10</f>
        <v>41.5</v>
      </c>
      <c r="K10" s="94">
        <f>I10^2</f>
        <v>62001</v>
      </c>
    </row>
    <row r="11" spans="1:12">
      <c r="C11" s="95"/>
      <c r="K11" s="93"/>
    </row>
    <row r="12" spans="1:12">
      <c r="B12" s="15" t="s">
        <v>140</v>
      </c>
      <c r="C12" s="13">
        <f>SUM(C7:C10)</f>
        <v>900</v>
      </c>
      <c r="G12" s="13" t="s">
        <v>141</v>
      </c>
      <c r="H12" s="93" t="s">
        <v>16</v>
      </c>
      <c r="I12" s="96">
        <f>SUM(J7:J10)/H14</f>
        <v>34.40625</v>
      </c>
      <c r="J12" s="13" t="s">
        <v>142</v>
      </c>
      <c r="K12" s="93">
        <f>SUMPRODUCT(H7:H10,K7:K10)/H14</f>
        <v>4450.078125</v>
      </c>
      <c r="L12" s="97" t="s">
        <v>143</v>
      </c>
    </row>
    <row r="13" spans="1:12">
      <c r="H13" s="93"/>
      <c r="I13" s="96"/>
      <c r="K13" s="15" t="s">
        <v>16</v>
      </c>
      <c r="L13" s="97"/>
    </row>
    <row r="14" spans="1:12">
      <c r="A14" s="1" t="s">
        <v>144</v>
      </c>
      <c r="G14" s="13" t="s">
        <v>145</v>
      </c>
      <c r="H14" s="93">
        <f>SUM(H7:H10)</f>
        <v>2.6666666666666665</v>
      </c>
      <c r="I14" s="93">
        <f>C2/I12</f>
        <v>3.4877384196185286</v>
      </c>
      <c r="J14" s="93" t="s">
        <v>16</v>
      </c>
      <c r="K14" s="98">
        <f>K12-I12^2</f>
        <v>3266.2880859375</v>
      </c>
      <c r="L14" s="97" t="s">
        <v>146</v>
      </c>
    </row>
    <row r="15" spans="1:12">
      <c r="B15" s="67" t="s">
        <v>147</v>
      </c>
      <c r="C15" s="34"/>
      <c r="E15" s="187">
        <f>((H14/I14)^2+H14^2*K15)/2/(1-H14/I14)/H14+1/I14</f>
        <v>2.0369952986725663</v>
      </c>
      <c r="F15" s="99" t="s">
        <v>148</v>
      </c>
      <c r="H15" s="15" t="s">
        <v>149</v>
      </c>
      <c r="I15" s="15" t="s">
        <v>149</v>
      </c>
      <c r="J15" s="15" t="s">
        <v>150</v>
      </c>
      <c r="K15" s="93">
        <f>K14/14400</f>
        <v>0.2268255615234375</v>
      </c>
      <c r="L15" s="97" t="s">
        <v>151</v>
      </c>
    </row>
    <row r="16" spans="1:12">
      <c r="B16" s="67"/>
      <c r="C16" s="34"/>
      <c r="E16" s="92">
        <f>E15*C2</f>
        <v>244.43943584070797</v>
      </c>
      <c r="F16" s="15" t="s">
        <v>152</v>
      </c>
      <c r="I16" s="15" t="s">
        <v>16</v>
      </c>
      <c r="K16" s="15" t="s">
        <v>16</v>
      </c>
    </row>
    <row r="17" spans="2:5">
      <c r="B17" s="67"/>
      <c r="C17" s="34"/>
    </row>
    <row r="18" spans="2:5">
      <c r="B18" s="67" t="s">
        <v>153</v>
      </c>
      <c r="C18" s="34"/>
      <c r="E18" s="188">
        <f>H14/I14</f>
        <v>0.76458333333333328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19"/>
  <sheetViews>
    <sheetView zoomScale="80" zoomScaleNormal="80" workbookViewId="0">
      <selection activeCell="A2" sqref="A2"/>
    </sheetView>
  </sheetViews>
  <sheetFormatPr defaultColWidth="5.42578125" defaultRowHeight="12.75"/>
  <cols>
    <col min="1" max="1" width="14.7109375" customWidth="1"/>
    <col min="2" max="2" width="5.42578125" customWidth="1"/>
    <col min="3" max="3" width="7.28515625" customWidth="1"/>
    <col min="4" max="21" width="4.7109375" customWidth="1"/>
  </cols>
  <sheetData>
    <row r="1" spans="1:21">
      <c r="A1" s="62" t="s">
        <v>69</v>
      </c>
      <c r="B1" s="2"/>
      <c r="C1" s="2"/>
    </row>
    <row r="2" spans="1:21">
      <c r="A2" s="62"/>
      <c r="B2" s="2"/>
      <c r="C2" s="2"/>
    </row>
    <row r="3" spans="1:21">
      <c r="A3" s="1" t="s">
        <v>4</v>
      </c>
      <c r="B3" s="2"/>
      <c r="C3" s="36" t="s">
        <v>71</v>
      </c>
    </row>
    <row r="4" spans="1:21">
      <c r="B4" s="2"/>
      <c r="C4" s="63" t="s">
        <v>70</v>
      </c>
      <c r="D4" s="54">
        <v>1</v>
      </c>
      <c r="E4" s="54">
        <v>2</v>
      </c>
      <c r="F4" s="54">
        <v>3</v>
      </c>
      <c r="G4" s="54">
        <v>4</v>
      </c>
      <c r="H4" s="54">
        <v>5</v>
      </c>
      <c r="I4" s="54">
        <v>6</v>
      </c>
      <c r="J4" s="54">
        <v>7</v>
      </c>
      <c r="K4" s="54">
        <v>8</v>
      </c>
      <c r="L4" s="54">
        <v>9</v>
      </c>
      <c r="M4" s="54">
        <v>10</v>
      </c>
      <c r="N4" s="54">
        <v>11</v>
      </c>
      <c r="O4" s="54">
        <v>12</v>
      </c>
      <c r="P4" s="54">
        <v>13</v>
      </c>
      <c r="Q4" s="54">
        <v>14</v>
      </c>
      <c r="R4" s="54">
        <v>15</v>
      </c>
      <c r="S4" s="54">
        <v>16</v>
      </c>
      <c r="T4" s="54">
        <v>17</v>
      </c>
      <c r="U4" s="55">
        <v>18</v>
      </c>
    </row>
    <row r="5" spans="1:21">
      <c r="B5" s="2"/>
      <c r="C5" s="63" t="s">
        <v>26</v>
      </c>
      <c r="D5" s="54">
        <v>1</v>
      </c>
      <c r="E5" s="54">
        <v>1</v>
      </c>
      <c r="F5" s="54">
        <v>1</v>
      </c>
      <c r="G5" s="54">
        <v>1</v>
      </c>
      <c r="H5" s="54">
        <v>1</v>
      </c>
      <c r="I5" s="54">
        <v>1</v>
      </c>
      <c r="J5" s="54">
        <v>2</v>
      </c>
      <c r="K5" s="54">
        <v>2</v>
      </c>
      <c r="L5" s="54">
        <v>2</v>
      </c>
      <c r="M5" s="54">
        <v>2</v>
      </c>
      <c r="N5" s="54">
        <v>2</v>
      </c>
      <c r="O5" s="54">
        <v>2</v>
      </c>
      <c r="P5" s="54">
        <v>3</v>
      </c>
      <c r="Q5" s="54">
        <v>3</v>
      </c>
      <c r="R5" s="54">
        <v>3</v>
      </c>
      <c r="S5" s="54">
        <v>3</v>
      </c>
      <c r="T5" s="54">
        <v>3</v>
      </c>
      <c r="U5" s="55">
        <v>3</v>
      </c>
    </row>
    <row r="6" spans="1:21">
      <c r="B6" s="2"/>
      <c r="C6" s="64" t="s">
        <v>27</v>
      </c>
      <c r="D6" s="57">
        <v>1</v>
      </c>
      <c r="E6" s="57">
        <v>1</v>
      </c>
      <c r="F6" s="57">
        <v>1</v>
      </c>
      <c r="G6" s="57">
        <v>2</v>
      </c>
      <c r="H6" s="57">
        <v>2</v>
      </c>
      <c r="I6" s="57">
        <v>2</v>
      </c>
      <c r="J6" s="57">
        <v>1</v>
      </c>
      <c r="K6" s="57">
        <v>1</v>
      </c>
      <c r="L6" s="57">
        <v>1</v>
      </c>
      <c r="M6" s="57">
        <v>2</v>
      </c>
      <c r="N6" s="57">
        <v>2</v>
      </c>
      <c r="O6" s="57">
        <v>2</v>
      </c>
      <c r="P6" s="57">
        <v>1</v>
      </c>
      <c r="Q6" s="57">
        <v>1</v>
      </c>
      <c r="R6" s="57">
        <v>1</v>
      </c>
      <c r="S6" s="57">
        <v>2</v>
      </c>
      <c r="T6" s="57">
        <v>2</v>
      </c>
      <c r="U6" s="58">
        <v>2</v>
      </c>
    </row>
    <row r="7" spans="1:21">
      <c r="B7" s="2"/>
      <c r="C7" s="65" t="s">
        <v>28</v>
      </c>
      <c r="D7" s="60">
        <v>1</v>
      </c>
      <c r="E7" s="60">
        <v>2</v>
      </c>
      <c r="F7" s="60">
        <v>3</v>
      </c>
      <c r="G7" s="60">
        <v>1</v>
      </c>
      <c r="H7" s="60">
        <v>2</v>
      </c>
      <c r="I7" s="60">
        <v>3</v>
      </c>
      <c r="J7" s="60">
        <v>1</v>
      </c>
      <c r="K7" s="60">
        <v>2</v>
      </c>
      <c r="L7" s="60">
        <v>3</v>
      </c>
      <c r="M7" s="60">
        <v>1</v>
      </c>
      <c r="N7" s="60">
        <v>2</v>
      </c>
      <c r="O7" s="60">
        <v>3</v>
      </c>
      <c r="P7" s="60">
        <v>1</v>
      </c>
      <c r="Q7" s="60">
        <v>2</v>
      </c>
      <c r="R7" s="60">
        <v>3</v>
      </c>
      <c r="S7" s="60">
        <v>1</v>
      </c>
      <c r="T7" s="60">
        <v>2</v>
      </c>
      <c r="U7" s="61">
        <v>3</v>
      </c>
    </row>
    <row r="8" spans="1:21">
      <c r="B8" s="2"/>
      <c r="C8" s="66" t="s">
        <v>71</v>
      </c>
      <c r="D8" s="60">
        <v>4</v>
      </c>
      <c r="E8" s="60">
        <v>5</v>
      </c>
      <c r="F8" s="60">
        <v>0</v>
      </c>
      <c r="G8" s="60">
        <v>5</v>
      </c>
      <c r="H8" s="60">
        <v>1</v>
      </c>
      <c r="I8" s="60">
        <v>7</v>
      </c>
      <c r="J8" s="60">
        <v>0</v>
      </c>
      <c r="K8" s="60">
        <v>4</v>
      </c>
      <c r="L8" s="60">
        <v>8</v>
      </c>
      <c r="M8" s="60">
        <v>1</v>
      </c>
      <c r="N8" s="60">
        <v>2</v>
      </c>
      <c r="O8" s="60">
        <v>0</v>
      </c>
      <c r="P8" s="60">
        <v>5</v>
      </c>
      <c r="Q8" s="60">
        <v>6</v>
      </c>
      <c r="R8" s="60">
        <v>4</v>
      </c>
      <c r="S8" s="60">
        <v>0</v>
      </c>
      <c r="T8" s="60">
        <v>1</v>
      </c>
      <c r="U8" s="61">
        <v>5</v>
      </c>
    </row>
    <row r="9" spans="1:21">
      <c r="B9" s="2"/>
      <c r="C9" s="65" t="s">
        <v>37</v>
      </c>
      <c r="D9" s="60">
        <v>45</v>
      </c>
      <c r="E9" s="60">
        <v>55</v>
      </c>
      <c r="F9" s="60">
        <v>70</v>
      </c>
      <c r="G9" s="60">
        <v>65</v>
      </c>
      <c r="H9" s="60">
        <v>75</v>
      </c>
      <c r="I9" s="60">
        <v>90</v>
      </c>
      <c r="J9" s="60">
        <v>47</v>
      </c>
      <c r="K9" s="60">
        <v>57</v>
      </c>
      <c r="L9" s="60">
        <v>72</v>
      </c>
      <c r="M9" s="60">
        <v>67</v>
      </c>
      <c r="N9" s="60">
        <v>77</v>
      </c>
      <c r="O9" s="60">
        <v>92</v>
      </c>
      <c r="P9" s="60">
        <v>50</v>
      </c>
      <c r="Q9" s="60">
        <v>60</v>
      </c>
      <c r="R9" s="60">
        <v>75</v>
      </c>
      <c r="S9" s="60">
        <v>70</v>
      </c>
      <c r="T9" s="60">
        <v>80</v>
      </c>
      <c r="U9" s="61">
        <v>95</v>
      </c>
    </row>
    <row r="10" spans="1:21">
      <c r="B10" s="2"/>
      <c r="C10" s="2"/>
    </row>
    <row r="11" spans="1:21">
      <c r="B11" s="2"/>
      <c r="C11" s="2"/>
      <c r="E11" s="67" t="s">
        <v>72</v>
      </c>
    </row>
    <row r="12" spans="1:21" ht="13.15" customHeight="1">
      <c r="B12" s="2"/>
      <c r="C12" s="2"/>
      <c r="E12" s="315" t="s">
        <v>73</v>
      </c>
      <c r="F12" s="55"/>
      <c r="G12" s="317" t="s">
        <v>74</v>
      </c>
      <c r="H12" s="318" t="s">
        <v>75</v>
      </c>
      <c r="I12" s="318" t="s">
        <v>76</v>
      </c>
      <c r="J12" s="318" t="s">
        <v>77</v>
      </c>
      <c r="K12" s="318" t="s">
        <v>78</v>
      </c>
      <c r="L12" s="318" t="s">
        <v>79</v>
      </c>
      <c r="M12" s="318" t="s">
        <v>80</v>
      </c>
      <c r="N12" s="319" t="s">
        <v>81</v>
      </c>
    </row>
    <row r="13" spans="1:21" ht="13.15" customHeight="1">
      <c r="B13" s="2"/>
      <c r="C13" s="2"/>
      <c r="E13" s="316" t="s">
        <v>72</v>
      </c>
      <c r="F13" s="61"/>
      <c r="G13" s="320">
        <v>12</v>
      </c>
      <c r="H13" s="5">
        <v>20</v>
      </c>
      <c r="I13" s="5">
        <v>30</v>
      </c>
      <c r="J13" s="5">
        <v>20</v>
      </c>
      <c r="K13" s="5">
        <v>25</v>
      </c>
      <c r="L13" s="5">
        <v>18</v>
      </c>
      <c r="M13" s="5">
        <v>16</v>
      </c>
      <c r="N13" s="4">
        <v>20</v>
      </c>
    </row>
    <row r="14" spans="1:21">
      <c r="B14" s="2"/>
      <c r="C14" s="2"/>
    </row>
    <row r="15" spans="1:21">
      <c r="B15" s="2"/>
      <c r="C15" s="101" t="s">
        <v>70</v>
      </c>
      <c r="D15" s="69">
        <v>1</v>
      </c>
      <c r="E15" s="69">
        <v>2</v>
      </c>
      <c r="F15" s="69">
        <v>3</v>
      </c>
      <c r="G15" s="69">
        <v>4</v>
      </c>
      <c r="H15" s="69">
        <v>5</v>
      </c>
      <c r="I15" s="69">
        <v>6</v>
      </c>
      <c r="J15" s="69">
        <v>7</v>
      </c>
      <c r="K15" s="69">
        <v>8</v>
      </c>
      <c r="L15" s="69">
        <v>9</v>
      </c>
      <c r="M15" s="69">
        <v>10</v>
      </c>
      <c r="N15" s="69">
        <v>11</v>
      </c>
      <c r="O15" s="69">
        <v>12</v>
      </c>
      <c r="P15" s="69">
        <v>13</v>
      </c>
      <c r="Q15" s="69">
        <v>14</v>
      </c>
      <c r="R15" s="69">
        <v>15</v>
      </c>
      <c r="S15" s="69">
        <v>16</v>
      </c>
      <c r="T15" s="69">
        <v>17</v>
      </c>
      <c r="U15" s="102">
        <v>18</v>
      </c>
    </row>
    <row r="16" spans="1:21">
      <c r="B16" s="2"/>
      <c r="C16" s="65" t="s">
        <v>37</v>
      </c>
      <c r="D16" s="103">
        <v>45</v>
      </c>
      <c r="E16" s="103">
        <v>55</v>
      </c>
      <c r="F16" s="103">
        <v>70</v>
      </c>
      <c r="G16" s="103">
        <v>65</v>
      </c>
      <c r="H16" s="103">
        <v>75</v>
      </c>
      <c r="I16" s="103">
        <v>90</v>
      </c>
      <c r="J16" s="103">
        <v>47</v>
      </c>
      <c r="K16" s="103">
        <v>57</v>
      </c>
      <c r="L16" s="103">
        <v>72</v>
      </c>
      <c r="M16" s="103">
        <v>67</v>
      </c>
      <c r="N16" s="103">
        <v>77</v>
      </c>
      <c r="O16" s="103">
        <v>92</v>
      </c>
      <c r="P16" s="103">
        <v>50</v>
      </c>
      <c r="Q16" s="103">
        <v>60</v>
      </c>
      <c r="R16" s="103">
        <v>75</v>
      </c>
      <c r="S16" s="103">
        <v>70</v>
      </c>
      <c r="T16" s="103">
        <v>80</v>
      </c>
      <c r="U16" s="104">
        <v>95</v>
      </c>
    </row>
    <row r="17" spans="2:3">
      <c r="B17" s="2"/>
      <c r="C17" s="2"/>
    </row>
    <row r="18" spans="2:3">
      <c r="B18" s="2"/>
      <c r="C18" s="2"/>
    </row>
    <row r="19" spans="2:3">
      <c r="B19" s="2"/>
      <c r="C19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15"/>
  <sheetViews>
    <sheetView workbookViewId="0">
      <selection activeCell="A2" sqref="A2"/>
    </sheetView>
  </sheetViews>
  <sheetFormatPr defaultRowHeight="12.75"/>
  <cols>
    <col min="1" max="1" width="11.7109375" customWidth="1"/>
  </cols>
  <sheetData>
    <row r="1" spans="1:6">
      <c r="A1" s="1" t="s">
        <v>170</v>
      </c>
    </row>
    <row r="4" spans="1:6" ht="15">
      <c r="B4" s="105"/>
      <c r="C4" s="106" t="s">
        <v>155</v>
      </c>
      <c r="D4" s="106" t="s">
        <v>155</v>
      </c>
      <c r="E4" s="106" t="s">
        <v>156</v>
      </c>
      <c r="F4" s="106" t="s">
        <v>157</v>
      </c>
    </row>
    <row r="5" spans="1:6" ht="13.5" thickBot="1">
      <c r="B5" s="107" t="s">
        <v>114</v>
      </c>
      <c r="C5" s="107" t="s">
        <v>158</v>
      </c>
      <c r="D5" s="107" t="s">
        <v>159</v>
      </c>
      <c r="E5" s="107" t="s">
        <v>160</v>
      </c>
      <c r="F5" s="107" t="s">
        <v>160</v>
      </c>
    </row>
    <row r="6" spans="1:6">
      <c r="B6" s="108">
        <v>1</v>
      </c>
      <c r="C6" s="109">
        <v>2</v>
      </c>
      <c r="D6" s="109" t="s">
        <v>161</v>
      </c>
      <c r="E6" s="109">
        <v>10.147</v>
      </c>
      <c r="F6" s="110">
        <v>11.898999999999999</v>
      </c>
    </row>
    <row r="7" spans="1:6">
      <c r="B7" s="108">
        <v>2</v>
      </c>
      <c r="C7" s="109">
        <v>1</v>
      </c>
      <c r="D7" s="109">
        <v>1</v>
      </c>
      <c r="E7" s="109">
        <v>12.191000000000001</v>
      </c>
      <c r="F7" s="110">
        <v>11.242000000000001</v>
      </c>
    </row>
    <row r="8" spans="1:6">
      <c r="B8" s="108">
        <v>3</v>
      </c>
      <c r="C8" s="109">
        <v>4</v>
      </c>
      <c r="D8" s="109">
        <v>4</v>
      </c>
      <c r="E8" s="109">
        <v>13.359</v>
      </c>
      <c r="F8" s="110">
        <v>10.731</v>
      </c>
    </row>
    <row r="9" spans="1:6">
      <c r="B9" s="108">
        <v>4</v>
      </c>
      <c r="C9" s="109">
        <v>3</v>
      </c>
      <c r="D9" s="109" t="s">
        <v>162</v>
      </c>
      <c r="E9" s="109">
        <v>9.3439999999999994</v>
      </c>
      <c r="F9" s="110">
        <v>7.5190000000000001</v>
      </c>
    </row>
    <row r="10" spans="1:6">
      <c r="B10" s="108">
        <v>5</v>
      </c>
      <c r="C10" s="109" t="s">
        <v>163</v>
      </c>
      <c r="D10" s="109">
        <v>4</v>
      </c>
      <c r="E10" s="109">
        <v>11.388</v>
      </c>
      <c r="F10" s="110">
        <v>14.234999999999999</v>
      </c>
    </row>
    <row r="11" spans="1:6">
      <c r="B11" s="108">
        <v>6</v>
      </c>
      <c r="C11" s="109">
        <v>9</v>
      </c>
      <c r="D11" s="109" t="s">
        <v>164</v>
      </c>
      <c r="E11" s="109">
        <v>6.9349999999999996</v>
      </c>
      <c r="F11" s="110">
        <v>9.6359999999999992</v>
      </c>
    </row>
    <row r="12" spans="1:6">
      <c r="B12" s="108">
        <v>7</v>
      </c>
      <c r="C12" s="109" t="s">
        <v>165</v>
      </c>
      <c r="D12" s="109" t="s">
        <v>165</v>
      </c>
      <c r="E12" s="109">
        <v>12.629</v>
      </c>
      <c r="F12" s="110">
        <v>8.6869999999999994</v>
      </c>
    </row>
    <row r="13" spans="1:6">
      <c r="B13" s="108">
        <v>8</v>
      </c>
      <c r="C13" s="109" t="s">
        <v>166</v>
      </c>
      <c r="D13" s="109" t="s">
        <v>167</v>
      </c>
      <c r="E13" s="109">
        <v>13.505000000000001</v>
      </c>
      <c r="F13" s="110">
        <v>10.292999999999999</v>
      </c>
    </row>
    <row r="14" spans="1:6">
      <c r="B14" s="108">
        <v>9</v>
      </c>
      <c r="C14" s="109" t="s">
        <v>168</v>
      </c>
      <c r="D14" s="109" t="s">
        <v>168</v>
      </c>
      <c r="E14" s="109">
        <v>9.3439999999999994</v>
      </c>
      <c r="F14" s="110">
        <v>9.7089999999999996</v>
      </c>
    </row>
    <row r="15" spans="1:6" ht="13.5" thickBot="1">
      <c r="B15" s="111">
        <v>10</v>
      </c>
      <c r="C15" s="112" t="s">
        <v>169</v>
      </c>
      <c r="D15" s="112" t="s">
        <v>169</v>
      </c>
      <c r="E15" s="112">
        <v>8.2490000000000006</v>
      </c>
      <c r="F15" s="113">
        <v>11.461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5"/>
  <sheetViews>
    <sheetView workbookViewId="0">
      <selection activeCell="A2" sqref="A2"/>
    </sheetView>
  </sheetViews>
  <sheetFormatPr defaultRowHeight="12.75"/>
  <cols>
    <col min="1" max="1" width="13.85546875" bestFit="1" customWidth="1"/>
    <col min="2" max="2" width="11.7109375" bestFit="1" customWidth="1"/>
  </cols>
  <sheetData>
    <row r="1" spans="1:9">
      <c r="A1" s="1" t="s">
        <v>171</v>
      </c>
    </row>
    <row r="3" spans="1:9">
      <c r="A3" s="1" t="s">
        <v>4</v>
      </c>
      <c r="D3" s="67"/>
      <c r="E3" s="67" t="s">
        <v>172</v>
      </c>
    </row>
    <row r="4" spans="1:9">
      <c r="A4" s="91" t="s">
        <v>173</v>
      </c>
      <c r="B4" s="67" t="s">
        <v>174</v>
      </c>
      <c r="C4" s="36" t="s">
        <v>175</v>
      </c>
      <c r="D4" s="36" t="s">
        <v>176</v>
      </c>
      <c r="E4" s="36" t="s">
        <v>177</v>
      </c>
      <c r="F4" s="36" t="s">
        <v>178</v>
      </c>
      <c r="G4" s="36" t="s">
        <v>179</v>
      </c>
      <c r="H4" s="36" t="s">
        <v>115</v>
      </c>
      <c r="I4" s="67" t="s">
        <v>180</v>
      </c>
    </row>
    <row r="5" spans="1:9">
      <c r="A5" s="95" t="s">
        <v>181</v>
      </c>
      <c r="B5" s="114">
        <v>7000</v>
      </c>
      <c r="C5" s="71">
        <v>0.42</v>
      </c>
      <c r="D5" s="72">
        <v>0.36</v>
      </c>
      <c r="E5" s="72">
        <v>0.41</v>
      </c>
      <c r="F5" s="72">
        <v>0.39</v>
      </c>
      <c r="G5" s="73">
        <v>0.5</v>
      </c>
      <c r="H5" s="114">
        <v>32000</v>
      </c>
      <c r="I5" s="115">
        <v>2.7</v>
      </c>
    </row>
    <row r="6" spans="1:9">
      <c r="A6" s="95" t="s">
        <v>182</v>
      </c>
      <c r="B6" s="116">
        <v>4000</v>
      </c>
      <c r="C6" s="74">
        <v>0.46</v>
      </c>
      <c r="D6" s="75">
        <v>0.37</v>
      </c>
      <c r="E6" s="75">
        <v>0.3</v>
      </c>
      <c r="F6" s="75">
        <v>0.42</v>
      </c>
      <c r="G6" s="76">
        <v>0.43</v>
      </c>
      <c r="H6" s="116">
        <v>40000</v>
      </c>
      <c r="I6" s="116">
        <v>2.64</v>
      </c>
    </row>
    <row r="7" spans="1:9">
      <c r="A7" s="95" t="s">
        <v>183</v>
      </c>
      <c r="B7" s="116">
        <v>6000</v>
      </c>
      <c r="C7" s="74">
        <v>0.44</v>
      </c>
      <c r="D7" s="75">
        <v>0.3</v>
      </c>
      <c r="E7" s="75">
        <v>0.37</v>
      </c>
      <c r="F7" s="75">
        <v>0.38</v>
      </c>
      <c r="G7" s="76">
        <v>0.45</v>
      </c>
      <c r="H7" s="116">
        <v>40000</v>
      </c>
      <c r="I7" s="116">
        <v>2.69</v>
      </c>
    </row>
    <row r="8" spans="1:9">
      <c r="A8" s="95" t="s">
        <v>84</v>
      </c>
      <c r="B8" s="117">
        <v>7000</v>
      </c>
      <c r="C8" s="77">
        <v>0.48</v>
      </c>
      <c r="D8" s="78">
        <v>0.45</v>
      </c>
      <c r="E8" s="78">
        <v>0.43</v>
      </c>
      <c r="F8" s="78">
        <v>0.46</v>
      </c>
      <c r="G8" s="79">
        <v>0.27</v>
      </c>
      <c r="H8" s="117">
        <v>40000</v>
      </c>
      <c r="I8" s="117">
        <v>2.62</v>
      </c>
    </row>
    <row r="9" spans="1:9">
      <c r="A9" s="91" t="s">
        <v>7</v>
      </c>
      <c r="C9" s="68">
        <v>10000</v>
      </c>
      <c r="D9" s="69">
        <v>15000</v>
      </c>
      <c r="E9" s="69">
        <v>16000</v>
      </c>
      <c r="F9" s="69">
        <v>19000</v>
      </c>
      <c r="G9" s="102">
        <v>12000</v>
      </c>
    </row>
    <row r="10" spans="1:9">
      <c r="A10" s="91"/>
    </row>
    <row r="11" spans="1:9">
      <c r="A11" s="91" t="s">
        <v>184</v>
      </c>
      <c r="C11" s="36" t="s">
        <v>175</v>
      </c>
      <c r="D11" s="36" t="s">
        <v>176</v>
      </c>
      <c r="E11" s="36" t="s">
        <v>177</v>
      </c>
      <c r="F11" s="36" t="s">
        <v>178</v>
      </c>
      <c r="G11" s="36" t="s">
        <v>179</v>
      </c>
    </row>
    <row r="12" spans="1:9">
      <c r="A12" s="95" t="s">
        <v>181</v>
      </c>
      <c r="C12" s="71">
        <f t="shared" ref="C12:G15" si="0">C5+$I5</f>
        <v>3.12</v>
      </c>
      <c r="D12" s="72">
        <f t="shared" si="0"/>
        <v>3.06</v>
      </c>
      <c r="E12" s="72">
        <f t="shared" si="0"/>
        <v>3.1100000000000003</v>
      </c>
      <c r="F12" s="72">
        <f t="shared" si="0"/>
        <v>3.0900000000000003</v>
      </c>
      <c r="G12" s="73">
        <f t="shared" si="0"/>
        <v>3.2</v>
      </c>
    </row>
    <row r="13" spans="1:9">
      <c r="A13" s="95" t="s">
        <v>182</v>
      </c>
      <c r="C13" s="74">
        <f t="shared" si="0"/>
        <v>3.1</v>
      </c>
      <c r="D13" s="75">
        <f t="shared" si="0"/>
        <v>3.0100000000000002</v>
      </c>
      <c r="E13" s="75">
        <f t="shared" si="0"/>
        <v>2.94</v>
      </c>
      <c r="F13" s="75">
        <f t="shared" si="0"/>
        <v>3.06</v>
      </c>
      <c r="G13" s="76">
        <f t="shared" si="0"/>
        <v>3.0700000000000003</v>
      </c>
    </row>
    <row r="14" spans="1:9">
      <c r="A14" s="95" t="s">
        <v>183</v>
      </c>
      <c r="C14" s="74">
        <f t="shared" si="0"/>
        <v>3.13</v>
      </c>
      <c r="D14" s="75">
        <f t="shared" si="0"/>
        <v>2.9899999999999998</v>
      </c>
      <c r="E14" s="75">
        <f t="shared" si="0"/>
        <v>3.06</v>
      </c>
      <c r="F14" s="75">
        <f t="shared" si="0"/>
        <v>3.07</v>
      </c>
      <c r="G14" s="76">
        <f t="shared" si="0"/>
        <v>3.14</v>
      </c>
    </row>
    <row r="15" spans="1:9">
      <c r="A15" s="95" t="s">
        <v>84</v>
      </c>
      <c r="C15" s="77">
        <f t="shared" si="0"/>
        <v>3.1</v>
      </c>
      <c r="D15" s="78">
        <f t="shared" si="0"/>
        <v>3.0700000000000003</v>
      </c>
      <c r="E15" s="78">
        <f t="shared" si="0"/>
        <v>3.0500000000000003</v>
      </c>
      <c r="F15" s="78">
        <f t="shared" si="0"/>
        <v>3.08</v>
      </c>
      <c r="G15" s="79">
        <f t="shared" si="0"/>
        <v>2.89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1"/>
  <sheetViews>
    <sheetView workbookViewId="0">
      <selection activeCell="A2" sqref="A2"/>
    </sheetView>
  </sheetViews>
  <sheetFormatPr defaultRowHeight="12.75"/>
  <sheetData>
    <row r="1" spans="1:13">
      <c r="A1" s="1" t="s">
        <v>82</v>
      </c>
    </row>
    <row r="3" spans="1:13">
      <c r="B3" s="70" t="s">
        <v>83</v>
      </c>
      <c r="C3" s="52" t="s">
        <v>84</v>
      </c>
      <c r="D3" s="52" t="s">
        <v>85</v>
      </c>
      <c r="E3" s="52" t="s">
        <v>86</v>
      </c>
      <c r="F3" s="52" t="s">
        <v>87</v>
      </c>
      <c r="G3" s="52" t="s">
        <v>40</v>
      </c>
      <c r="H3" s="52" t="s">
        <v>88</v>
      </c>
      <c r="I3" s="52" t="s">
        <v>89</v>
      </c>
      <c r="J3" s="52" t="s">
        <v>90</v>
      </c>
      <c r="K3" s="52" t="s">
        <v>91</v>
      </c>
      <c r="L3" s="52" t="s">
        <v>92</v>
      </c>
      <c r="M3" s="52" t="s">
        <v>44</v>
      </c>
    </row>
    <row r="4" spans="1:13">
      <c r="A4" s="49" t="s">
        <v>84</v>
      </c>
      <c r="B4">
        <v>3600</v>
      </c>
      <c r="C4" s="71">
        <v>0</v>
      </c>
      <c r="D4" s="72">
        <v>0.15</v>
      </c>
      <c r="E4" s="72">
        <v>0.21</v>
      </c>
      <c r="F4" s="72">
        <v>0.4</v>
      </c>
      <c r="G4" s="72">
        <v>0.31</v>
      </c>
      <c r="H4" s="72">
        <v>0.42</v>
      </c>
      <c r="I4" s="72">
        <v>0.38</v>
      </c>
      <c r="J4" s="72">
        <v>0.66</v>
      </c>
      <c r="K4" s="72">
        <v>0.25</v>
      </c>
      <c r="L4" s="72">
        <v>0.48</v>
      </c>
      <c r="M4" s="73">
        <v>0.43</v>
      </c>
    </row>
    <row r="5" spans="1:13">
      <c r="A5" s="49" t="s">
        <v>85</v>
      </c>
      <c r="B5">
        <v>3600</v>
      </c>
      <c r="C5" s="74">
        <v>0.15</v>
      </c>
      <c r="D5" s="75">
        <v>0</v>
      </c>
      <c r="E5" s="75">
        <v>0.36</v>
      </c>
      <c r="F5" s="75">
        <v>0.25</v>
      </c>
      <c r="G5" s="75">
        <v>0.46</v>
      </c>
      <c r="H5" s="75">
        <v>0.36</v>
      </c>
      <c r="I5" s="75">
        <v>0.26</v>
      </c>
      <c r="J5" s="75">
        <v>0.75</v>
      </c>
      <c r="K5" s="75">
        <v>0.19</v>
      </c>
      <c r="L5" s="75">
        <v>0.35</v>
      </c>
      <c r="M5" s="76">
        <v>0.55000000000000004</v>
      </c>
    </row>
    <row r="6" spans="1:13">
      <c r="A6" s="49" t="s">
        <v>86</v>
      </c>
      <c r="B6">
        <v>3600</v>
      </c>
      <c r="C6" s="74">
        <v>0.21</v>
      </c>
      <c r="D6" s="75">
        <v>0.36</v>
      </c>
      <c r="E6" s="75">
        <v>0</v>
      </c>
      <c r="F6" s="75">
        <v>0.6</v>
      </c>
      <c r="G6" s="75">
        <v>0.3</v>
      </c>
      <c r="H6" s="75">
        <v>0.5</v>
      </c>
      <c r="I6" s="75">
        <v>0.62</v>
      </c>
      <c r="J6" s="75">
        <v>0.64</v>
      </c>
      <c r="K6" s="75">
        <v>0.44</v>
      </c>
      <c r="L6" s="75">
        <v>0.69</v>
      </c>
      <c r="M6" s="76">
        <v>0.44</v>
      </c>
    </row>
    <row r="7" spans="1:13">
      <c r="A7" s="49" t="s">
        <v>88</v>
      </c>
      <c r="B7">
        <v>3600</v>
      </c>
      <c r="C7" s="74">
        <v>0.42</v>
      </c>
      <c r="D7" s="75">
        <v>0.36</v>
      </c>
      <c r="E7" s="75">
        <v>0.5</v>
      </c>
      <c r="F7" s="75">
        <v>0.59</v>
      </c>
      <c r="G7" s="75">
        <v>0.73</v>
      </c>
      <c r="H7" s="75">
        <v>0</v>
      </c>
      <c r="I7" s="75">
        <v>0.38</v>
      </c>
      <c r="J7" s="75">
        <v>1.0900000000000001</v>
      </c>
      <c r="K7" s="75">
        <v>0.17</v>
      </c>
      <c r="L7" s="75">
        <v>0.7</v>
      </c>
      <c r="M7" s="76">
        <v>0.86</v>
      </c>
    </row>
    <row r="8" spans="1:13">
      <c r="A8" s="49" t="s">
        <v>89</v>
      </c>
      <c r="B8">
        <v>3600</v>
      </c>
      <c r="C8" s="74">
        <v>0.38</v>
      </c>
      <c r="D8" s="75">
        <v>0.26</v>
      </c>
      <c r="E8" s="75">
        <v>0.62</v>
      </c>
      <c r="F8" s="75">
        <v>0.21</v>
      </c>
      <c r="G8" s="75">
        <v>0.69</v>
      </c>
      <c r="H8" s="75">
        <v>0.38</v>
      </c>
      <c r="I8" s="75">
        <v>0</v>
      </c>
      <c r="J8" s="75">
        <v>1</v>
      </c>
      <c r="K8" s="75">
        <v>0.21</v>
      </c>
      <c r="L8" s="75">
        <v>0.41</v>
      </c>
      <c r="M8" s="76">
        <v>0.78</v>
      </c>
    </row>
    <row r="9" spans="1:13">
      <c r="A9" s="49" t="s">
        <v>91</v>
      </c>
      <c r="B9">
        <v>3600</v>
      </c>
      <c r="C9" s="74">
        <v>0.25</v>
      </c>
      <c r="D9" s="75">
        <v>0.19</v>
      </c>
      <c r="E9" s="75">
        <v>0.44</v>
      </c>
      <c r="F9" s="75">
        <v>0.41</v>
      </c>
      <c r="G9" s="75">
        <v>0.56000000000000005</v>
      </c>
      <c r="H9" s="75">
        <v>0.17</v>
      </c>
      <c r="I9" s="75">
        <v>0.21</v>
      </c>
      <c r="J9" s="75">
        <v>0.91</v>
      </c>
      <c r="K9" s="75">
        <v>0</v>
      </c>
      <c r="L9" s="75">
        <v>0.53</v>
      </c>
      <c r="M9" s="76">
        <v>0.69</v>
      </c>
    </row>
    <row r="10" spans="1:13">
      <c r="A10" s="49" t="s">
        <v>44</v>
      </c>
      <c r="B10">
        <v>3600</v>
      </c>
      <c r="C10" s="77">
        <v>0.43</v>
      </c>
      <c r="D10" s="78">
        <v>0.55000000000000004</v>
      </c>
      <c r="E10" s="78">
        <v>0.44</v>
      </c>
      <c r="F10" s="78">
        <v>0.7</v>
      </c>
      <c r="G10" s="78">
        <v>0.14000000000000001</v>
      </c>
      <c r="H10" s="78">
        <v>0.86</v>
      </c>
      <c r="I10" s="78">
        <v>0.78</v>
      </c>
      <c r="J10" s="78">
        <v>0.23</v>
      </c>
      <c r="K10" s="78">
        <v>0.69</v>
      </c>
      <c r="L10" s="78">
        <v>0.65</v>
      </c>
      <c r="M10" s="79">
        <v>0</v>
      </c>
    </row>
    <row r="11" spans="1:13">
      <c r="C11" s="80">
        <v>5000</v>
      </c>
      <c r="D11" s="81">
        <v>3000</v>
      </c>
      <c r="E11" s="81">
        <v>1400</v>
      </c>
      <c r="F11" s="81">
        <v>2200</v>
      </c>
      <c r="G11" s="81">
        <v>8800</v>
      </c>
      <c r="H11" s="81">
        <v>3000</v>
      </c>
      <c r="I11" s="81">
        <v>7800</v>
      </c>
      <c r="J11" s="81">
        <v>4400</v>
      </c>
      <c r="K11" s="81">
        <v>6800</v>
      </c>
      <c r="L11" s="81">
        <v>5800</v>
      </c>
      <c r="M11" s="82">
        <v>2200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4"/>
  <sheetViews>
    <sheetView workbookViewId="0">
      <selection activeCell="A2" sqref="A2"/>
    </sheetView>
  </sheetViews>
  <sheetFormatPr defaultRowHeight="12.75"/>
  <sheetData>
    <row r="1" spans="1:14">
      <c r="A1" s="50" t="s">
        <v>93</v>
      </c>
    </row>
    <row r="2" spans="1:14">
      <c r="B2" s="52"/>
      <c r="C2" s="52" t="s">
        <v>94</v>
      </c>
      <c r="D2" s="52" t="s">
        <v>95</v>
      </c>
      <c r="E2" s="52" t="s">
        <v>96</v>
      </c>
      <c r="F2" s="52" t="s">
        <v>97</v>
      </c>
      <c r="G2" s="52" t="s">
        <v>98</v>
      </c>
      <c r="H2" s="52" t="s">
        <v>99</v>
      </c>
      <c r="I2" s="52" t="s">
        <v>100</v>
      </c>
      <c r="J2" s="52" t="s">
        <v>101</v>
      </c>
      <c r="K2" s="52" t="s">
        <v>102</v>
      </c>
      <c r="L2" s="52" t="s">
        <v>103</v>
      </c>
      <c r="M2" s="52" t="s">
        <v>104</v>
      </c>
      <c r="N2" s="52" t="s">
        <v>105</v>
      </c>
    </row>
    <row r="3" spans="1:14">
      <c r="B3" s="49" t="s">
        <v>94</v>
      </c>
      <c r="C3" s="83">
        <v>9999</v>
      </c>
      <c r="D3" s="84">
        <v>2166</v>
      </c>
      <c r="E3" s="84">
        <v>577</v>
      </c>
      <c r="F3" s="84">
        <v>175</v>
      </c>
      <c r="G3" s="84">
        <v>622</v>
      </c>
      <c r="H3" s="84">
        <v>712</v>
      </c>
      <c r="I3" s="84">
        <v>1889</v>
      </c>
      <c r="J3" s="84">
        <v>339</v>
      </c>
      <c r="K3" s="84">
        <v>319</v>
      </c>
      <c r="L3" s="84">
        <v>1462</v>
      </c>
      <c r="M3" s="84">
        <v>430</v>
      </c>
      <c r="N3" s="85">
        <v>1297</v>
      </c>
    </row>
    <row r="4" spans="1:14">
      <c r="B4" s="49" t="s">
        <v>95</v>
      </c>
      <c r="C4" s="86">
        <v>2166</v>
      </c>
      <c r="D4" s="87">
        <v>9999</v>
      </c>
      <c r="E4" s="87">
        <v>1806</v>
      </c>
      <c r="F4" s="87">
        <v>2092</v>
      </c>
      <c r="G4" s="87">
        <v>2132</v>
      </c>
      <c r="H4" s="87">
        <v>2817</v>
      </c>
      <c r="I4" s="87">
        <v>2899</v>
      </c>
      <c r="J4" s="87">
        <v>2377</v>
      </c>
      <c r="K4" s="87">
        <v>1905</v>
      </c>
      <c r="L4" s="87">
        <v>2313</v>
      </c>
      <c r="M4" s="87">
        <v>2100</v>
      </c>
      <c r="N4" s="51">
        <v>1053</v>
      </c>
    </row>
    <row r="5" spans="1:14">
      <c r="B5" s="49" t="s">
        <v>96</v>
      </c>
      <c r="C5" s="86">
        <v>577</v>
      </c>
      <c r="D5" s="87">
        <v>1806</v>
      </c>
      <c r="E5" s="87">
        <v>9999</v>
      </c>
      <c r="F5" s="87">
        <v>653</v>
      </c>
      <c r="G5" s="87">
        <v>348</v>
      </c>
      <c r="H5" s="87">
        <v>1273</v>
      </c>
      <c r="I5" s="87">
        <v>2345</v>
      </c>
      <c r="J5" s="87">
        <v>912</v>
      </c>
      <c r="K5" s="87">
        <v>598</v>
      </c>
      <c r="L5" s="87">
        <v>1836</v>
      </c>
      <c r="M5" s="87">
        <v>878</v>
      </c>
      <c r="N5" s="51">
        <v>1184</v>
      </c>
    </row>
    <row r="6" spans="1:14">
      <c r="B6" s="49" t="s">
        <v>97</v>
      </c>
      <c r="C6" s="86">
        <v>175</v>
      </c>
      <c r="D6" s="87">
        <v>2092</v>
      </c>
      <c r="E6" s="87">
        <v>653</v>
      </c>
      <c r="F6" s="87">
        <v>9999</v>
      </c>
      <c r="G6" s="87">
        <v>768</v>
      </c>
      <c r="H6" s="87">
        <v>732</v>
      </c>
      <c r="I6" s="87">
        <v>1738</v>
      </c>
      <c r="J6" s="87">
        <v>300</v>
      </c>
      <c r="K6" s="87">
        <v>190</v>
      </c>
      <c r="L6" s="87">
        <v>1293</v>
      </c>
      <c r="M6" s="87">
        <v>262</v>
      </c>
      <c r="N6" s="51">
        <v>1173</v>
      </c>
    </row>
    <row r="7" spans="1:14">
      <c r="B7" s="49" t="s">
        <v>98</v>
      </c>
      <c r="C7" s="86">
        <v>622</v>
      </c>
      <c r="D7" s="87">
        <v>2132</v>
      </c>
      <c r="E7" s="87">
        <v>348</v>
      </c>
      <c r="F7" s="87">
        <v>768</v>
      </c>
      <c r="G7" s="87">
        <v>9999</v>
      </c>
      <c r="H7" s="87">
        <v>1203</v>
      </c>
      <c r="I7" s="87">
        <v>2505</v>
      </c>
      <c r="J7" s="87">
        <v>942</v>
      </c>
      <c r="K7" s="87">
        <v>797</v>
      </c>
      <c r="L7" s="87">
        <v>2046</v>
      </c>
      <c r="M7" s="87">
        <v>1027</v>
      </c>
      <c r="N7" s="51">
        <v>1527</v>
      </c>
    </row>
    <row r="8" spans="1:14">
      <c r="B8" s="49" t="s">
        <v>99</v>
      </c>
      <c r="C8" s="86">
        <v>712</v>
      </c>
      <c r="D8" s="87">
        <v>2817</v>
      </c>
      <c r="E8" s="87">
        <v>1273</v>
      </c>
      <c r="F8" s="87">
        <v>732</v>
      </c>
      <c r="G8" s="87">
        <v>1203</v>
      </c>
      <c r="H8" s="87">
        <v>9999</v>
      </c>
      <c r="I8" s="87">
        <v>1656</v>
      </c>
      <c r="J8" s="87">
        <v>440</v>
      </c>
      <c r="K8" s="87">
        <v>914</v>
      </c>
      <c r="L8" s="87">
        <v>1452</v>
      </c>
      <c r="M8" s="87">
        <v>743</v>
      </c>
      <c r="N8" s="51">
        <v>1849</v>
      </c>
    </row>
    <row r="9" spans="1:14">
      <c r="B9" s="49" t="s">
        <v>100</v>
      </c>
      <c r="C9" s="86">
        <v>1889</v>
      </c>
      <c r="D9" s="87">
        <v>2899</v>
      </c>
      <c r="E9" s="87">
        <v>2345</v>
      </c>
      <c r="F9" s="87">
        <v>1738</v>
      </c>
      <c r="G9" s="87">
        <v>2505</v>
      </c>
      <c r="H9" s="87">
        <v>1656</v>
      </c>
      <c r="I9" s="87">
        <v>9999</v>
      </c>
      <c r="J9" s="87">
        <v>1616</v>
      </c>
      <c r="K9" s="87">
        <v>1747</v>
      </c>
      <c r="L9" s="87">
        <v>600</v>
      </c>
      <c r="M9" s="87">
        <v>1482</v>
      </c>
      <c r="N9" s="51">
        <v>1907</v>
      </c>
    </row>
    <row r="10" spans="1:14">
      <c r="B10" s="49" t="s">
        <v>101</v>
      </c>
      <c r="C10" s="86">
        <v>339</v>
      </c>
      <c r="D10" s="87">
        <v>2377</v>
      </c>
      <c r="E10" s="87">
        <v>912</v>
      </c>
      <c r="F10" s="87">
        <v>300</v>
      </c>
      <c r="G10" s="87">
        <v>942</v>
      </c>
      <c r="H10" s="87">
        <v>440</v>
      </c>
      <c r="I10" s="87">
        <v>1616</v>
      </c>
      <c r="J10" s="87">
        <v>9999</v>
      </c>
      <c r="K10" s="87">
        <v>475</v>
      </c>
      <c r="L10" s="87">
        <v>1259</v>
      </c>
      <c r="M10" s="87">
        <v>331</v>
      </c>
      <c r="N10" s="51">
        <v>1419</v>
      </c>
    </row>
    <row r="11" spans="1:14">
      <c r="B11" s="49" t="s">
        <v>102</v>
      </c>
      <c r="C11" s="86">
        <v>319</v>
      </c>
      <c r="D11" s="87">
        <v>1905</v>
      </c>
      <c r="E11" s="87">
        <v>598</v>
      </c>
      <c r="F11" s="87">
        <v>190</v>
      </c>
      <c r="G11" s="87">
        <v>797</v>
      </c>
      <c r="H11" s="87">
        <v>914</v>
      </c>
      <c r="I11" s="87">
        <v>1747</v>
      </c>
      <c r="J11" s="87">
        <v>475</v>
      </c>
      <c r="K11" s="87">
        <v>9999</v>
      </c>
      <c r="L11" s="87">
        <v>1254</v>
      </c>
      <c r="M11" s="87">
        <v>293</v>
      </c>
      <c r="N11" s="51">
        <v>987</v>
      </c>
    </row>
    <row r="12" spans="1:14">
      <c r="B12" s="49" t="s">
        <v>103</v>
      </c>
      <c r="C12" s="86">
        <v>1462</v>
      </c>
      <c r="D12" s="87">
        <v>2313</v>
      </c>
      <c r="E12" s="87">
        <v>1836</v>
      </c>
      <c r="F12" s="87">
        <v>1293</v>
      </c>
      <c r="G12" s="87">
        <v>2046</v>
      </c>
      <c r="H12" s="87">
        <v>1452</v>
      </c>
      <c r="I12" s="87">
        <v>600</v>
      </c>
      <c r="J12" s="87">
        <v>1259</v>
      </c>
      <c r="K12" s="87">
        <v>1254</v>
      </c>
      <c r="L12" s="87">
        <v>9999</v>
      </c>
      <c r="M12" s="87">
        <v>1033</v>
      </c>
      <c r="N12" s="51">
        <v>1308</v>
      </c>
    </row>
    <row r="13" spans="1:14">
      <c r="B13" s="49" t="s">
        <v>104</v>
      </c>
      <c r="C13" s="86">
        <v>430</v>
      </c>
      <c r="D13" s="87">
        <v>2100</v>
      </c>
      <c r="E13" s="87">
        <v>878</v>
      </c>
      <c r="F13" s="87">
        <v>262</v>
      </c>
      <c r="G13" s="87">
        <v>1027</v>
      </c>
      <c r="H13" s="87">
        <v>743</v>
      </c>
      <c r="I13" s="87">
        <v>1482</v>
      </c>
      <c r="J13" s="87">
        <v>331</v>
      </c>
      <c r="K13" s="87">
        <v>293</v>
      </c>
      <c r="L13" s="87">
        <v>1033</v>
      </c>
      <c r="M13" s="87">
        <v>9999</v>
      </c>
      <c r="N13" s="51">
        <v>1108</v>
      </c>
    </row>
    <row r="14" spans="1:14">
      <c r="B14" s="49" t="s">
        <v>105</v>
      </c>
      <c r="C14" s="88">
        <v>1297</v>
      </c>
      <c r="D14" s="89">
        <v>1053</v>
      </c>
      <c r="E14" s="89">
        <v>1184</v>
      </c>
      <c r="F14" s="89">
        <v>1173</v>
      </c>
      <c r="G14" s="89">
        <v>1527</v>
      </c>
      <c r="H14" s="89">
        <v>1849</v>
      </c>
      <c r="I14" s="89">
        <v>1907</v>
      </c>
      <c r="J14" s="89">
        <v>1419</v>
      </c>
      <c r="K14" s="89">
        <v>987</v>
      </c>
      <c r="L14" s="89">
        <v>1308</v>
      </c>
      <c r="M14" s="89">
        <v>1108</v>
      </c>
      <c r="N14" s="90">
        <v>9999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A2" sqref="A2"/>
    </sheetView>
  </sheetViews>
  <sheetFormatPr defaultRowHeight="12.75"/>
  <sheetData>
    <row r="1" spans="1:17">
      <c r="A1" s="1" t="s">
        <v>456</v>
      </c>
    </row>
    <row r="2" spans="1:17">
      <c r="B2" s="70"/>
      <c r="C2" s="70" t="s">
        <v>94</v>
      </c>
      <c r="D2" s="70" t="s">
        <v>95</v>
      </c>
      <c r="E2" s="70" t="s">
        <v>96</v>
      </c>
      <c r="F2" s="70" t="s">
        <v>97</v>
      </c>
      <c r="G2" s="70" t="s">
        <v>98</v>
      </c>
      <c r="H2" s="70" t="s">
        <v>99</v>
      </c>
      <c r="I2" s="70" t="s">
        <v>453</v>
      </c>
      <c r="J2" s="70" t="s">
        <v>100</v>
      </c>
      <c r="K2" s="70" t="s">
        <v>101</v>
      </c>
      <c r="L2" s="70" t="s">
        <v>102</v>
      </c>
      <c r="M2" s="70" t="s">
        <v>103</v>
      </c>
      <c r="N2" s="70" t="s">
        <v>104</v>
      </c>
      <c r="O2" s="70" t="s">
        <v>105</v>
      </c>
      <c r="P2" s="70" t="s">
        <v>454</v>
      </c>
      <c r="Q2" s="70" t="s">
        <v>455</v>
      </c>
    </row>
    <row r="3" spans="1:17">
      <c r="B3" s="9" t="s">
        <v>94</v>
      </c>
      <c r="C3" s="151">
        <v>9999</v>
      </c>
      <c r="D3" s="151">
        <v>2166</v>
      </c>
      <c r="E3" s="151">
        <v>577</v>
      </c>
      <c r="F3" s="151">
        <v>175</v>
      </c>
      <c r="G3" s="151">
        <v>622</v>
      </c>
      <c r="H3" s="151">
        <v>712</v>
      </c>
      <c r="I3" s="151">
        <v>1504</v>
      </c>
      <c r="J3" s="151">
        <v>1889</v>
      </c>
      <c r="K3" s="151">
        <v>339</v>
      </c>
      <c r="L3" s="151">
        <v>319</v>
      </c>
      <c r="M3" s="151">
        <v>1462</v>
      </c>
      <c r="N3" s="151">
        <v>430</v>
      </c>
      <c r="O3" s="151">
        <v>1297</v>
      </c>
      <c r="P3" s="151">
        <v>1146</v>
      </c>
      <c r="Q3" s="151">
        <v>934</v>
      </c>
    </row>
    <row r="4" spans="1:17">
      <c r="B4" s="9" t="s">
        <v>95</v>
      </c>
      <c r="C4" s="151">
        <v>2166</v>
      </c>
      <c r="D4" s="151">
        <v>9999</v>
      </c>
      <c r="E4" s="151">
        <v>1806</v>
      </c>
      <c r="F4" s="151">
        <v>2092</v>
      </c>
      <c r="G4" s="151">
        <v>2132</v>
      </c>
      <c r="H4" s="151">
        <v>2817</v>
      </c>
      <c r="I4" s="151">
        <v>2472</v>
      </c>
      <c r="J4" s="151">
        <v>2899</v>
      </c>
      <c r="K4" s="151">
        <v>2377</v>
      </c>
      <c r="L4" s="151">
        <v>1905</v>
      </c>
      <c r="M4" s="151">
        <v>2313</v>
      </c>
      <c r="N4" s="151">
        <v>2100</v>
      </c>
      <c r="O4" s="151">
        <v>1053</v>
      </c>
      <c r="P4" s="151">
        <v>2407</v>
      </c>
      <c r="Q4" s="151">
        <v>1288</v>
      </c>
    </row>
    <row r="5" spans="1:17">
      <c r="B5" s="9" t="s">
        <v>96</v>
      </c>
      <c r="C5" s="151">
        <v>577</v>
      </c>
      <c r="D5" s="151">
        <v>1806</v>
      </c>
      <c r="E5" s="151">
        <v>9999</v>
      </c>
      <c r="F5" s="151">
        <v>653</v>
      </c>
      <c r="G5" s="151">
        <v>348</v>
      </c>
      <c r="H5" s="151">
        <v>1273</v>
      </c>
      <c r="I5" s="151">
        <v>1108</v>
      </c>
      <c r="J5" s="151">
        <v>2345</v>
      </c>
      <c r="K5" s="151">
        <v>912</v>
      </c>
      <c r="L5" s="151">
        <v>598</v>
      </c>
      <c r="M5" s="151">
        <v>1836</v>
      </c>
      <c r="N5" s="151">
        <v>878</v>
      </c>
      <c r="O5" s="151">
        <v>1184</v>
      </c>
      <c r="P5" s="151">
        <v>822</v>
      </c>
      <c r="Q5" s="151">
        <v>522</v>
      </c>
    </row>
    <row r="6" spans="1:17">
      <c r="B6" s="9" t="s">
        <v>97</v>
      </c>
      <c r="C6" s="151">
        <v>175</v>
      </c>
      <c r="D6" s="151">
        <v>2092</v>
      </c>
      <c r="E6" s="151">
        <v>653</v>
      </c>
      <c r="F6" s="151">
        <v>9999</v>
      </c>
      <c r="G6" s="151">
        <v>768</v>
      </c>
      <c r="H6" s="151">
        <v>732</v>
      </c>
      <c r="I6" s="151">
        <v>1653</v>
      </c>
      <c r="J6" s="151">
        <v>1738</v>
      </c>
      <c r="K6" s="151">
        <v>300</v>
      </c>
      <c r="L6" s="151">
        <v>190</v>
      </c>
      <c r="M6" s="151">
        <v>1293</v>
      </c>
      <c r="N6" s="151">
        <v>262</v>
      </c>
      <c r="O6" s="151">
        <v>1173</v>
      </c>
      <c r="P6" s="151">
        <v>1302</v>
      </c>
      <c r="Q6" s="151">
        <v>913</v>
      </c>
    </row>
    <row r="7" spans="1:17">
      <c r="B7" s="9" t="s">
        <v>98</v>
      </c>
      <c r="C7" s="151">
        <v>622</v>
      </c>
      <c r="D7" s="151">
        <v>2132</v>
      </c>
      <c r="E7" s="151">
        <v>348</v>
      </c>
      <c r="F7" s="151">
        <v>768</v>
      </c>
      <c r="G7" s="151">
        <v>9999</v>
      </c>
      <c r="H7" s="151">
        <v>1203</v>
      </c>
      <c r="I7" s="151">
        <v>885</v>
      </c>
      <c r="J7" s="151">
        <v>2505</v>
      </c>
      <c r="K7" s="151">
        <v>942</v>
      </c>
      <c r="L7" s="151">
        <v>797</v>
      </c>
      <c r="M7" s="151">
        <v>2046</v>
      </c>
      <c r="N7" s="151">
        <v>1027</v>
      </c>
      <c r="O7" s="151">
        <v>1527</v>
      </c>
      <c r="P7" s="151">
        <v>542</v>
      </c>
      <c r="Q7" s="151">
        <v>861</v>
      </c>
    </row>
    <row r="8" spans="1:17">
      <c r="B8" s="9" t="s">
        <v>99</v>
      </c>
      <c r="C8" s="151">
        <v>712</v>
      </c>
      <c r="D8" s="151">
        <v>2817</v>
      </c>
      <c r="E8" s="151">
        <v>1273</v>
      </c>
      <c r="F8" s="151">
        <v>732</v>
      </c>
      <c r="G8" s="151">
        <v>1203</v>
      </c>
      <c r="H8" s="151">
        <v>9999</v>
      </c>
      <c r="I8" s="151">
        <v>1991</v>
      </c>
      <c r="J8" s="151">
        <v>1656</v>
      </c>
      <c r="K8" s="151">
        <v>440</v>
      </c>
      <c r="L8" s="151">
        <v>914</v>
      </c>
      <c r="M8" s="151">
        <v>1452</v>
      </c>
      <c r="N8" s="151">
        <v>743</v>
      </c>
      <c r="O8" s="151">
        <v>1849</v>
      </c>
      <c r="P8" s="151">
        <v>1617</v>
      </c>
      <c r="Q8" s="151">
        <v>1636</v>
      </c>
    </row>
    <row r="9" spans="1:17">
      <c r="B9" s="9" t="s">
        <v>453</v>
      </c>
      <c r="C9" s="151">
        <v>1504</v>
      </c>
      <c r="D9" s="151">
        <v>2472</v>
      </c>
      <c r="E9" s="151">
        <v>1108</v>
      </c>
      <c r="F9" s="151">
        <v>1653</v>
      </c>
      <c r="G9" s="151">
        <v>885</v>
      </c>
      <c r="H9" s="151">
        <v>1991</v>
      </c>
      <c r="I9" s="151">
        <v>9999</v>
      </c>
      <c r="J9" s="151">
        <v>3391</v>
      </c>
      <c r="K9" s="151">
        <v>1809</v>
      </c>
      <c r="L9" s="151">
        <v>1669</v>
      </c>
      <c r="M9" s="151">
        <v>2923</v>
      </c>
      <c r="N9" s="151">
        <v>1912</v>
      </c>
      <c r="O9" s="151">
        <v>2204</v>
      </c>
      <c r="P9" s="151">
        <v>374</v>
      </c>
      <c r="Q9" s="151">
        <v>1441</v>
      </c>
    </row>
    <row r="10" spans="1:17">
      <c r="B10" s="9" t="s">
        <v>100</v>
      </c>
      <c r="C10" s="151">
        <v>1889</v>
      </c>
      <c r="D10" s="151">
        <v>2899</v>
      </c>
      <c r="E10" s="151">
        <v>2345</v>
      </c>
      <c r="F10" s="151">
        <v>1738</v>
      </c>
      <c r="G10" s="151">
        <v>2505</v>
      </c>
      <c r="H10" s="151">
        <v>1656</v>
      </c>
      <c r="I10" s="151">
        <v>3391</v>
      </c>
      <c r="J10" s="151">
        <v>9999</v>
      </c>
      <c r="K10" s="151">
        <v>1616</v>
      </c>
      <c r="L10" s="151">
        <v>1747</v>
      </c>
      <c r="M10" s="151">
        <v>600</v>
      </c>
      <c r="N10" s="151">
        <v>1482</v>
      </c>
      <c r="O10" s="151">
        <v>1907</v>
      </c>
      <c r="P10" s="151">
        <v>3036</v>
      </c>
      <c r="Q10" s="151">
        <v>2336</v>
      </c>
    </row>
    <row r="11" spans="1:17">
      <c r="B11" s="9" t="s">
        <v>101</v>
      </c>
      <c r="C11" s="151">
        <v>339</v>
      </c>
      <c r="D11" s="151">
        <v>2377</v>
      </c>
      <c r="E11" s="151">
        <v>912</v>
      </c>
      <c r="F11" s="151">
        <v>300</v>
      </c>
      <c r="G11" s="151">
        <v>942</v>
      </c>
      <c r="H11" s="151">
        <v>440</v>
      </c>
      <c r="I11" s="151">
        <v>1809</v>
      </c>
      <c r="J11" s="151">
        <v>1616</v>
      </c>
      <c r="K11" s="151">
        <v>9999</v>
      </c>
      <c r="L11" s="151">
        <v>475</v>
      </c>
      <c r="M11" s="151">
        <v>1259</v>
      </c>
      <c r="N11" s="151">
        <v>331</v>
      </c>
      <c r="O11" s="151">
        <v>1419</v>
      </c>
      <c r="P11" s="151">
        <v>1442</v>
      </c>
      <c r="Q11" s="151">
        <v>1213</v>
      </c>
    </row>
    <row r="12" spans="1:17">
      <c r="B12" s="9" t="s">
        <v>102</v>
      </c>
      <c r="C12" s="151">
        <v>319</v>
      </c>
      <c r="D12" s="151">
        <v>1905</v>
      </c>
      <c r="E12" s="151">
        <v>598</v>
      </c>
      <c r="F12" s="151">
        <v>190</v>
      </c>
      <c r="G12" s="151">
        <v>797</v>
      </c>
      <c r="H12" s="151">
        <v>914</v>
      </c>
      <c r="I12" s="151">
        <v>1669</v>
      </c>
      <c r="J12" s="151">
        <v>1747</v>
      </c>
      <c r="K12" s="151">
        <v>475</v>
      </c>
      <c r="L12" s="151">
        <v>9999</v>
      </c>
      <c r="M12" s="151">
        <v>1254</v>
      </c>
      <c r="N12" s="151">
        <v>293</v>
      </c>
      <c r="O12" s="151">
        <v>987</v>
      </c>
      <c r="P12" s="151">
        <v>1338</v>
      </c>
      <c r="Q12" s="151">
        <v>757</v>
      </c>
    </row>
    <row r="13" spans="1:17">
      <c r="B13" s="9" t="s">
        <v>103</v>
      </c>
      <c r="C13" s="151">
        <v>1462</v>
      </c>
      <c r="D13" s="151">
        <v>2313</v>
      </c>
      <c r="E13" s="151">
        <v>1836</v>
      </c>
      <c r="F13" s="151">
        <v>1293</v>
      </c>
      <c r="G13" s="151">
        <v>2046</v>
      </c>
      <c r="H13" s="151">
        <v>1452</v>
      </c>
      <c r="I13" s="151">
        <v>2923</v>
      </c>
      <c r="J13" s="151">
        <v>600</v>
      </c>
      <c r="K13" s="151">
        <v>1259</v>
      </c>
      <c r="L13" s="151">
        <v>1254</v>
      </c>
      <c r="M13" s="151">
        <v>9999</v>
      </c>
      <c r="N13" s="151">
        <v>1033</v>
      </c>
      <c r="O13" s="151">
        <v>1308</v>
      </c>
      <c r="P13" s="151">
        <v>2587</v>
      </c>
      <c r="Q13" s="151">
        <v>1763</v>
      </c>
    </row>
    <row r="14" spans="1:17">
      <c r="B14" s="9" t="s">
        <v>104</v>
      </c>
      <c r="C14" s="151">
        <v>430</v>
      </c>
      <c r="D14" s="151">
        <v>2100</v>
      </c>
      <c r="E14" s="151">
        <v>878</v>
      </c>
      <c r="F14" s="151">
        <v>262</v>
      </c>
      <c r="G14" s="151">
        <v>1027</v>
      </c>
      <c r="H14" s="151">
        <v>743</v>
      </c>
      <c r="I14" s="151">
        <v>1912</v>
      </c>
      <c r="J14" s="151">
        <v>1482</v>
      </c>
      <c r="K14" s="151">
        <v>331</v>
      </c>
      <c r="L14" s="151">
        <v>293</v>
      </c>
      <c r="M14" s="151">
        <v>1033</v>
      </c>
      <c r="N14" s="151">
        <v>9999</v>
      </c>
      <c r="O14" s="151">
        <v>1108</v>
      </c>
      <c r="P14" s="151">
        <v>1564</v>
      </c>
      <c r="Q14" s="151">
        <v>1033</v>
      </c>
    </row>
    <row r="15" spans="1:17">
      <c r="B15" s="9" t="s">
        <v>105</v>
      </c>
      <c r="C15" s="151">
        <v>1297</v>
      </c>
      <c r="D15" s="151">
        <v>1053</v>
      </c>
      <c r="E15" s="151">
        <v>1184</v>
      </c>
      <c r="F15" s="151">
        <v>1173</v>
      </c>
      <c r="G15" s="151">
        <v>1527</v>
      </c>
      <c r="H15" s="151">
        <v>1849</v>
      </c>
      <c r="I15" s="151">
        <v>2204</v>
      </c>
      <c r="J15" s="151">
        <v>1907</v>
      </c>
      <c r="K15" s="151">
        <v>1419</v>
      </c>
      <c r="L15" s="151">
        <v>987</v>
      </c>
      <c r="M15" s="151">
        <v>1308</v>
      </c>
      <c r="N15" s="151">
        <v>1108</v>
      </c>
      <c r="O15" s="151">
        <v>9999</v>
      </c>
      <c r="P15" s="151">
        <v>1984</v>
      </c>
      <c r="Q15" s="151">
        <v>765</v>
      </c>
    </row>
    <row r="16" spans="1:17">
      <c r="B16" s="9" t="s">
        <v>454</v>
      </c>
      <c r="C16" s="151">
        <v>1146</v>
      </c>
      <c r="D16" s="151">
        <v>2407</v>
      </c>
      <c r="E16" s="151">
        <v>822</v>
      </c>
      <c r="F16" s="151">
        <v>1302</v>
      </c>
      <c r="G16" s="151">
        <v>542</v>
      </c>
      <c r="H16" s="151">
        <v>1617</v>
      </c>
      <c r="I16" s="151">
        <v>374</v>
      </c>
      <c r="J16" s="151">
        <v>3036</v>
      </c>
      <c r="K16" s="151">
        <v>1442</v>
      </c>
      <c r="L16" s="151">
        <v>1338</v>
      </c>
      <c r="M16" s="151">
        <v>2587</v>
      </c>
      <c r="N16" s="151">
        <v>1564</v>
      </c>
      <c r="O16" s="151">
        <v>1984</v>
      </c>
      <c r="P16" s="151">
        <v>9999</v>
      </c>
      <c r="Q16" s="151">
        <v>1245</v>
      </c>
    </row>
    <row r="17" spans="2:17">
      <c r="B17" s="9" t="s">
        <v>455</v>
      </c>
      <c r="C17" s="151">
        <v>934</v>
      </c>
      <c r="D17" s="151">
        <v>1288</v>
      </c>
      <c r="E17" s="151">
        <v>522</v>
      </c>
      <c r="F17" s="151">
        <v>913</v>
      </c>
      <c r="G17" s="151">
        <v>861</v>
      </c>
      <c r="H17" s="151">
        <v>1636</v>
      </c>
      <c r="I17" s="151">
        <v>1441</v>
      </c>
      <c r="J17" s="151">
        <v>2336</v>
      </c>
      <c r="K17" s="151">
        <v>1213</v>
      </c>
      <c r="L17" s="151">
        <v>757</v>
      </c>
      <c r="M17" s="151">
        <v>1763</v>
      </c>
      <c r="N17" s="151">
        <v>1033</v>
      </c>
      <c r="O17" s="151">
        <v>765</v>
      </c>
      <c r="P17" s="151">
        <v>1245</v>
      </c>
      <c r="Q17" s="151">
        <v>9999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8"/>
  <sheetViews>
    <sheetView workbookViewId="0">
      <selection activeCell="A2" sqref="A2"/>
    </sheetView>
  </sheetViews>
  <sheetFormatPr defaultRowHeight="12.75"/>
  <cols>
    <col min="4" max="28" width="3.7109375" customWidth="1"/>
  </cols>
  <sheetData>
    <row r="1" spans="1:28">
      <c r="A1" s="1" t="s">
        <v>232</v>
      </c>
    </row>
    <row r="3" spans="1:28" ht="15">
      <c r="A3" s="118"/>
      <c r="B3" s="119" t="s">
        <v>185</v>
      </c>
      <c r="C3" s="120" t="s">
        <v>186</v>
      </c>
      <c r="D3" s="121">
        <v>1</v>
      </c>
      <c r="E3" s="121">
        <v>2</v>
      </c>
      <c r="F3" s="121">
        <v>3</v>
      </c>
      <c r="G3" s="121">
        <v>4</v>
      </c>
      <c r="H3" s="121">
        <v>5</v>
      </c>
      <c r="I3" s="121">
        <v>6</v>
      </c>
      <c r="J3" s="121">
        <v>7</v>
      </c>
      <c r="K3" s="121">
        <v>8</v>
      </c>
      <c r="L3" s="121">
        <v>9</v>
      </c>
      <c r="M3" s="121">
        <v>10</v>
      </c>
      <c r="N3" s="121">
        <v>11</v>
      </c>
      <c r="O3" s="121">
        <v>12</v>
      </c>
      <c r="P3" s="121">
        <v>13</v>
      </c>
      <c r="Q3" s="121">
        <v>14</v>
      </c>
      <c r="R3" s="121">
        <v>15</v>
      </c>
      <c r="S3" s="121">
        <v>16</v>
      </c>
      <c r="T3" s="121">
        <v>17</v>
      </c>
      <c r="U3" s="121">
        <v>18</v>
      </c>
      <c r="V3" s="121">
        <v>19</v>
      </c>
      <c r="W3" s="121">
        <v>20</v>
      </c>
      <c r="X3" s="121">
        <v>21</v>
      </c>
      <c r="Y3" s="121">
        <v>22</v>
      </c>
      <c r="Z3" s="121">
        <v>23</v>
      </c>
      <c r="AA3" s="121">
        <v>24</v>
      </c>
      <c r="AB3" s="121">
        <v>25</v>
      </c>
    </row>
    <row r="4" spans="1:28" ht="15">
      <c r="A4" s="118">
        <v>1</v>
      </c>
      <c r="B4" s="122" t="s">
        <v>187</v>
      </c>
      <c r="C4" s="123">
        <v>93109</v>
      </c>
      <c r="D4" s="124">
        <v>0</v>
      </c>
      <c r="E4" s="125">
        <v>1</v>
      </c>
      <c r="F4" s="125">
        <v>1</v>
      </c>
      <c r="G4" s="125">
        <v>0</v>
      </c>
      <c r="H4" s="125">
        <v>0</v>
      </c>
      <c r="I4" s="125">
        <v>0</v>
      </c>
      <c r="J4" s="125">
        <v>1</v>
      </c>
      <c r="K4" s="125">
        <v>1</v>
      </c>
      <c r="L4" s="125">
        <v>0</v>
      </c>
      <c r="M4" s="125">
        <v>1</v>
      </c>
      <c r="N4" s="125">
        <v>0</v>
      </c>
      <c r="O4" s="125">
        <v>0</v>
      </c>
      <c r="P4" s="125">
        <v>0</v>
      </c>
      <c r="Q4" s="125">
        <v>0</v>
      </c>
      <c r="R4" s="125">
        <v>0</v>
      </c>
      <c r="S4" s="125">
        <v>0</v>
      </c>
      <c r="T4" s="125">
        <v>0</v>
      </c>
      <c r="U4" s="125">
        <v>0</v>
      </c>
      <c r="V4" s="125">
        <v>1</v>
      </c>
      <c r="W4" s="125">
        <v>0</v>
      </c>
      <c r="X4" s="125">
        <v>0</v>
      </c>
      <c r="Y4" s="125">
        <v>0</v>
      </c>
      <c r="Z4" s="125">
        <v>1</v>
      </c>
      <c r="AA4" s="125">
        <v>1</v>
      </c>
      <c r="AB4" s="126">
        <v>0</v>
      </c>
    </row>
    <row r="5" spans="1:28" ht="15">
      <c r="A5" s="118">
        <v>2</v>
      </c>
      <c r="B5" s="122" t="s">
        <v>188</v>
      </c>
      <c r="C5" s="123">
        <v>105481</v>
      </c>
      <c r="D5" s="127">
        <v>0</v>
      </c>
      <c r="E5" s="128">
        <v>0</v>
      </c>
      <c r="F5" s="128">
        <v>1</v>
      </c>
      <c r="G5" s="128">
        <v>0</v>
      </c>
      <c r="H5" s="128">
        <v>0</v>
      </c>
      <c r="I5" s="128">
        <v>0</v>
      </c>
      <c r="J5" s="128">
        <v>0</v>
      </c>
      <c r="K5" s="128">
        <v>0</v>
      </c>
      <c r="L5" s="128">
        <v>0</v>
      </c>
      <c r="M5" s="128">
        <v>0</v>
      </c>
      <c r="N5" s="128">
        <v>1</v>
      </c>
      <c r="O5" s="128">
        <v>0</v>
      </c>
      <c r="P5" s="128">
        <v>0</v>
      </c>
      <c r="Q5" s="128">
        <v>0</v>
      </c>
      <c r="R5" s="128">
        <v>0</v>
      </c>
      <c r="S5" s="128">
        <v>0</v>
      </c>
      <c r="T5" s="128">
        <v>0</v>
      </c>
      <c r="U5" s="128">
        <v>0</v>
      </c>
      <c r="V5" s="128">
        <v>0</v>
      </c>
      <c r="W5" s="128">
        <v>0</v>
      </c>
      <c r="X5" s="128">
        <v>0</v>
      </c>
      <c r="Y5" s="128">
        <v>0</v>
      </c>
      <c r="Z5" s="128">
        <v>0</v>
      </c>
      <c r="AA5" s="128">
        <v>0</v>
      </c>
      <c r="AB5" s="129">
        <v>1</v>
      </c>
    </row>
    <row r="6" spans="1:28" ht="15">
      <c r="A6" s="118">
        <v>3</v>
      </c>
      <c r="B6" s="122" t="s">
        <v>189</v>
      </c>
      <c r="C6" s="123">
        <v>69358</v>
      </c>
      <c r="D6" s="127">
        <v>1</v>
      </c>
      <c r="E6" s="128">
        <v>1</v>
      </c>
      <c r="F6" s="128">
        <v>0</v>
      </c>
      <c r="G6" s="128">
        <v>0</v>
      </c>
      <c r="H6" s="128">
        <v>0</v>
      </c>
      <c r="I6" s="128">
        <v>0</v>
      </c>
      <c r="J6" s="128">
        <v>0</v>
      </c>
      <c r="K6" s="128">
        <v>1</v>
      </c>
      <c r="L6" s="128">
        <v>0</v>
      </c>
      <c r="M6" s="128">
        <v>0</v>
      </c>
      <c r="N6" s="128">
        <v>0</v>
      </c>
      <c r="O6" s="128">
        <v>1</v>
      </c>
      <c r="P6" s="128">
        <v>0</v>
      </c>
      <c r="Q6" s="128">
        <v>0</v>
      </c>
      <c r="R6" s="128">
        <v>0</v>
      </c>
      <c r="S6" s="128">
        <v>1</v>
      </c>
      <c r="T6" s="128">
        <v>0</v>
      </c>
      <c r="U6" s="128">
        <v>0</v>
      </c>
      <c r="V6" s="128">
        <v>0</v>
      </c>
      <c r="W6" s="130">
        <v>0</v>
      </c>
      <c r="X6" s="128">
        <v>0</v>
      </c>
      <c r="Y6" s="128">
        <v>0</v>
      </c>
      <c r="Z6" s="128">
        <v>0</v>
      </c>
      <c r="AA6" s="128">
        <v>0</v>
      </c>
      <c r="AB6" s="129">
        <v>1</v>
      </c>
    </row>
    <row r="7" spans="1:28" ht="15">
      <c r="A7" s="118">
        <v>4</v>
      </c>
      <c r="B7" s="122" t="s">
        <v>190</v>
      </c>
      <c r="C7" s="123">
        <v>3583</v>
      </c>
      <c r="D7" s="127">
        <v>1</v>
      </c>
      <c r="E7" s="128">
        <v>0</v>
      </c>
      <c r="F7" s="128">
        <v>0</v>
      </c>
      <c r="G7" s="128">
        <v>0</v>
      </c>
      <c r="H7" s="128">
        <v>0</v>
      </c>
      <c r="I7" s="128">
        <v>0</v>
      </c>
      <c r="J7" s="128">
        <v>0</v>
      </c>
      <c r="K7" s="128">
        <v>0</v>
      </c>
      <c r="L7" s="128">
        <v>1</v>
      </c>
      <c r="M7" s="128">
        <v>1</v>
      </c>
      <c r="N7" s="128">
        <v>0</v>
      </c>
      <c r="O7" s="128">
        <v>1</v>
      </c>
      <c r="P7" s="128">
        <v>0</v>
      </c>
      <c r="Q7" s="128">
        <v>1</v>
      </c>
      <c r="R7" s="128">
        <v>0</v>
      </c>
      <c r="S7" s="128">
        <v>0</v>
      </c>
      <c r="T7" s="128">
        <v>0</v>
      </c>
      <c r="U7" s="128">
        <v>0</v>
      </c>
      <c r="V7" s="128">
        <v>0</v>
      </c>
      <c r="W7" s="128">
        <v>0</v>
      </c>
      <c r="X7" s="128">
        <v>1</v>
      </c>
      <c r="Y7" s="128">
        <v>0</v>
      </c>
      <c r="Z7" s="128">
        <v>0</v>
      </c>
      <c r="AA7" s="128">
        <v>0</v>
      </c>
      <c r="AB7" s="129">
        <v>0</v>
      </c>
    </row>
    <row r="8" spans="1:28" ht="15">
      <c r="A8" s="118">
        <v>5</v>
      </c>
      <c r="B8" s="122" t="s">
        <v>191</v>
      </c>
      <c r="C8" s="123">
        <v>135155</v>
      </c>
      <c r="D8" s="127">
        <v>0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0</v>
      </c>
      <c r="L8" s="128">
        <v>1</v>
      </c>
      <c r="M8" s="128">
        <v>0</v>
      </c>
      <c r="N8" s="128">
        <v>1</v>
      </c>
      <c r="O8" s="128">
        <v>0</v>
      </c>
      <c r="P8" s="128">
        <v>0</v>
      </c>
      <c r="Q8" s="128">
        <v>1</v>
      </c>
      <c r="R8" s="128">
        <v>0</v>
      </c>
      <c r="S8" s="128">
        <v>0</v>
      </c>
      <c r="T8" s="128">
        <v>0</v>
      </c>
      <c r="U8" s="128">
        <v>0</v>
      </c>
      <c r="V8" s="128">
        <v>0</v>
      </c>
      <c r="W8" s="128">
        <v>0</v>
      </c>
      <c r="X8" s="128">
        <v>0</v>
      </c>
      <c r="Y8" s="128">
        <v>1</v>
      </c>
      <c r="Z8" s="128">
        <v>0</v>
      </c>
      <c r="AA8" s="128">
        <v>1</v>
      </c>
      <c r="AB8" s="129">
        <v>0</v>
      </c>
    </row>
    <row r="9" spans="1:28" ht="15">
      <c r="A9" s="118">
        <v>6</v>
      </c>
      <c r="B9" s="122" t="s">
        <v>192</v>
      </c>
      <c r="C9" s="123">
        <v>134336</v>
      </c>
      <c r="D9" s="127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1</v>
      </c>
      <c r="W9" s="128">
        <v>1</v>
      </c>
      <c r="X9" s="128">
        <v>0</v>
      </c>
      <c r="Y9" s="128">
        <v>0</v>
      </c>
      <c r="Z9" s="128">
        <v>0</v>
      </c>
      <c r="AA9" s="128">
        <v>0</v>
      </c>
      <c r="AB9" s="129">
        <v>0</v>
      </c>
    </row>
    <row r="10" spans="1:28" ht="15">
      <c r="A10" s="118">
        <v>7</v>
      </c>
      <c r="B10" s="122" t="s">
        <v>193</v>
      </c>
      <c r="C10" s="123">
        <v>55393</v>
      </c>
      <c r="D10" s="127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1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1</v>
      </c>
      <c r="W10" s="128">
        <v>1</v>
      </c>
      <c r="X10" s="128">
        <v>0</v>
      </c>
      <c r="Y10" s="128">
        <v>1</v>
      </c>
      <c r="Z10" s="128">
        <v>0</v>
      </c>
      <c r="AA10" s="128">
        <v>0</v>
      </c>
      <c r="AB10" s="129">
        <v>0</v>
      </c>
    </row>
    <row r="11" spans="1:28" ht="15">
      <c r="A11" s="118">
        <v>8</v>
      </c>
      <c r="B11" s="122" t="s">
        <v>194</v>
      </c>
      <c r="C11" s="123">
        <v>91701</v>
      </c>
      <c r="D11" s="127">
        <v>0</v>
      </c>
      <c r="E11" s="128">
        <v>0</v>
      </c>
      <c r="F11" s="128">
        <v>1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1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9">
        <v>0</v>
      </c>
    </row>
    <row r="12" spans="1:28" ht="15">
      <c r="A12" s="118">
        <v>9</v>
      </c>
      <c r="B12" s="122" t="s">
        <v>195</v>
      </c>
      <c r="C12" s="123">
        <v>26290</v>
      </c>
      <c r="D12" s="127">
        <v>0</v>
      </c>
      <c r="E12" s="128">
        <v>0</v>
      </c>
      <c r="F12" s="128">
        <v>0</v>
      </c>
      <c r="G12" s="128">
        <v>1</v>
      </c>
      <c r="H12" s="128">
        <v>1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1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1</v>
      </c>
      <c r="X12" s="128">
        <v>0</v>
      </c>
      <c r="Y12" s="128">
        <v>0</v>
      </c>
      <c r="Z12" s="128">
        <v>0</v>
      </c>
      <c r="AA12" s="128">
        <v>0</v>
      </c>
      <c r="AB12" s="129">
        <v>0</v>
      </c>
    </row>
    <row r="13" spans="1:28" ht="15">
      <c r="A13" s="118">
        <v>10</v>
      </c>
      <c r="B13" s="122" t="s">
        <v>196</v>
      </c>
      <c r="C13" s="123">
        <v>58751</v>
      </c>
      <c r="D13" s="127">
        <v>1</v>
      </c>
      <c r="E13" s="128">
        <v>0</v>
      </c>
      <c r="F13" s="128">
        <v>0</v>
      </c>
      <c r="G13" s="128">
        <v>1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1</v>
      </c>
      <c r="Q13" s="128">
        <v>0</v>
      </c>
      <c r="R13" s="128">
        <v>1</v>
      </c>
      <c r="S13" s="128">
        <v>1</v>
      </c>
      <c r="T13" s="128">
        <v>0</v>
      </c>
      <c r="U13" s="128">
        <v>0</v>
      </c>
      <c r="V13" s="128">
        <v>0</v>
      </c>
      <c r="W13" s="128">
        <v>1</v>
      </c>
      <c r="X13" s="128">
        <v>0</v>
      </c>
      <c r="Y13" s="128">
        <v>1</v>
      </c>
      <c r="Z13" s="128">
        <v>0</v>
      </c>
      <c r="AA13" s="128">
        <v>0</v>
      </c>
      <c r="AB13" s="129">
        <v>0</v>
      </c>
    </row>
    <row r="14" spans="1:28" ht="15">
      <c r="A14" s="118">
        <v>11</v>
      </c>
      <c r="B14" s="122" t="s">
        <v>197</v>
      </c>
      <c r="C14" s="123">
        <v>80815</v>
      </c>
      <c r="D14" s="127">
        <v>1</v>
      </c>
      <c r="E14" s="128">
        <v>1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1</v>
      </c>
      <c r="R14" s="128">
        <v>0</v>
      </c>
      <c r="S14" s="128">
        <v>1</v>
      </c>
      <c r="T14" s="128">
        <v>0</v>
      </c>
      <c r="U14" s="130">
        <v>0</v>
      </c>
      <c r="V14" s="128">
        <v>1</v>
      </c>
      <c r="W14" s="128">
        <v>1</v>
      </c>
      <c r="X14" s="128">
        <v>0</v>
      </c>
      <c r="Y14" s="128">
        <v>0</v>
      </c>
      <c r="Z14" s="128">
        <v>0</v>
      </c>
      <c r="AA14" s="128">
        <v>0</v>
      </c>
      <c r="AB14" s="129">
        <v>0</v>
      </c>
    </row>
    <row r="15" spans="1:28" ht="15">
      <c r="A15" s="118">
        <v>12</v>
      </c>
      <c r="B15" s="122" t="s">
        <v>198</v>
      </c>
      <c r="C15" s="123">
        <v>138362</v>
      </c>
      <c r="D15" s="127">
        <v>0</v>
      </c>
      <c r="E15" s="128">
        <v>0</v>
      </c>
      <c r="F15" s="128">
        <v>1</v>
      </c>
      <c r="G15" s="128">
        <v>1</v>
      </c>
      <c r="H15" s="128">
        <v>0</v>
      </c>
      <c r="I15" s="128">
        <v>0</v>
      </c>
      <c r="J15" s="128">
        <v>0</v>
      </c>
      <c r="K15" s="128">
        <v>0</v>
      </c>
      <c r="L15" s="128">
        <v>1</v>
      </c>
      <c r="M15" s="128">
        <v>0</v>
      </c>
      <c r="N15" s="128">
        <v>0</v>
      </c>
      <c r="O15" s="128">
        <v>0</v>
      </c>
      <c r="P15" s="128">
        <v>1</v>
      </c>
      <c r="Q15" s="128">
        <v>1</v>
      </c>
      <c r="R15" s="128">
        <v>0</v>
      </c>
      <c r="S15" s="128">
        <v>0</v>
      </c>
      <c r="T15" s="128">
        <v>0</v>
      </c>
      <c r="U15" s="128">
        <v>1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9">
        <v>0</v>
      </c>
    </row>
    <row r="16" spans="1:28" ht="15">
      <c r="A16" s="118">
        <v>13</v>
      </c>
      <c r="B16" s="122" t="s">
        <v>199</v>
      </c>
      <c r="C16" s="123">
        <v>3503</v>
      </c>
      <c r="D16" s="127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1</v>
      </c>
      <c r="K16" s="128">
        <v>0</v>
      </c>
      <c r="L16" s="128">
        <v>0</v>
      </c>
      <c r="M16" s="128">
        <v>1</v>
      </c>
      <c r="N16" s="128">
        <v>0</v>
      </c>
      <c r="O16" s="128">
        <v>1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0</v>
      </c>
      <c r="AB16" s="129">
        <v>0</v>
      </c>
    </row>
    <row r="17" spans="1:28" ht="15">
      <c r="A17" s="118">
        <v>14</v>
      </c>
      <c r="B17" s="122" t="s">
        <v>200</v>
      </c>
      <c r="C17" s="123">
        <v>28612</v>
      </c>
      <c r="D17" s="127">
        <v>0</v>
      </c>
      <c r="E17" s="128">
        <v>0</v>
      </c>
      <c r="F17" s="128">
        <v>0</v>
      </c>
      <c r="G17" s="128">
        <v>1</v>
      </c>
      <c r="H17" s="128">
        <v>1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1</v>
      </c>
      <c r="O17" s="128">
        <v>1</v>
      </c>
      <c r="P17" s="128">
        <v>0</v>
      </c>
      <c r="Q17" s="128">
        <v>0</v>
      </c>
      <c r="R17" s="128">
        <v>0</v>
      </c>
      <c r="S17" s="128">
        <v>1</v>
      </c>
      <c r="T17" s="128">
        <v>0</v>
      </c>
      <c r="U17" s="128">
        <v>1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9">
        <v>1</v>
      </c>
    </row>
    <row r="18" spans="1:28" ht="15">
      <c r="A18" s="118">
        <v>15</v>
      </c>
      <c r="B18" s="122" t="s">
        <v>201</v>
      </c>
      <c r="C18" s="123">
        <v>15303</v>
      </c>
      <c r="D18" s="127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1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1</v>
      </c>
      <c r="Y18" s="128">
        <v>0</v>
      </c>
      <c r="Z18" s="128">
        <v>1</v>
      </c>
      <c r="AA18" s="128">
        <v>0</v>
      </c>
      <c r="AB18" s="129">
        <v>1</v>
      </c>
    </row>
    <row r="19" spans="1:28" ht="15">
      <c r="A19" s="118">
        <v>16</v>
      </c>
      <c r="B19" s="122" t="s">
        <v>202</v>
      </c>
      <c r="C19" s="123">
        <v>125505</v>
      </c>
      <c r="D19" s="127">
        <v>0</v>
      </c>
      <c r="E19" s="128">
        <v>0</v>
      </c>
      <c r="F19" s="128">
        <v>1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1</v>
      </c>
      <c r="N19" s="128">
        <v>1</v>
      </c>
      <c r="O19" s="128">
        <v>0</v>
      </c>
      <c r="P19" s="128">
        <v>0</v>
      </c>
      <c r="Q19" s="128">
        <v>1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1</v>
      </c>
      <c r="AB19" s="129">
        <v>0</v>
      </c>
    </row>
    <row r="20" spans="1:28" ht="15">
      <c r="A20" s="118">
        <v>17</v>
      </c>
      <c r="B20" s="122" t="s">
        <v>203</v>
      </c>
      <c r="C20" s="123">
        <v>163144</v>
      </c>
      <c r="D20" s="127">
        <v>1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1</v>
      </c>
      <c r="V20" s="128">
        <v>1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9">
        <v>0</v>
      </c>
    </row>
    <row r="21" spans="1:28" ht="15">
      <c r="A21" s="118">
        <v>18</v>
      </c>
      <c r="B21" s="122" t="s">
        <v>204</v>
      </c>
      <c r="C21" s="123">
        <v>10692</v>
      </c>
      <c r="D21" s="127">
        <v>0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1</v>
      </c>
      <c r="P21" s="128">
        <v>0</v>
      </c>
      <c r="Q21" s="128">
        <v>1</v>
      </c>
      <c r="R21" s="128">
        <v>0</v>
      </c>
      <c r="S21" s="128">
        <v>0</v>
      </c>
      <c r="T21" s="128">
        <v>1</v>
      </c>
      <c r="U21" s="128">
        <v>0</v>
      </c>
      <c r="V21" s="128">
        <v>1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9">
        <v>0</v>
      </c>
    </row>
    <row r="22" spans="1:28" ht="15">
      <c r="A22" s="118">
        <v>19</v>
      </c>
      <c r="B22" s="122" t="s">
        <v>205</v>
      </c>
      <c r="C22" s="123">
        <v>100910</v>
      </c>
      <c r="D22" s="127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1</v>
      </c>
      <c r="J22" s="128">
        <v>1</v>
      </c>
      <c r="K22" s="128">
        <v>0</v>
      </c>
      <c r="L22" s="128">
        <v>0</v>
      </c>
      <c r="M22" s="128">
        <v>0</v>
      </c>
      <c r="N22" s="128">
        <v>1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1</v>
      </c>
      <c r="U22" s="128">
        <v>1</v>
      </c>
      <c r="V22" s="128">
        <v>0</v>
      </c>
      <c r="W22" s="128">
        <v>0</v>
      </c>
      <c r="X22" s="128">
        <v>0</v>
      </c>
      <c r="Y22" s="128">
        <v>0</v>
      </c>
      <c r="Z22" s="128">
        <v>1</v>
      </c>
      <c r="AA22" s="128">
        <v>0</v>
      </c>
      <c r="AB22" s="129">
        <v>0</v>
      </c>
    </row>
    <row r="23" spans="1:28" ht="15">
      <c r="A23" s="118">
        <v>20</v>
      </c>
      <c r="B23" s="122" t="s">
        <v>206</v>
      </c>
      <c r="C23" s="123">
        <v>71737</v>
      </c>
      <c r="D23" s="127">
        <v>1</v>
      </c>
      <c r="E23" s="128">
        <v>0</v>
      </c>
      <c r="F23" s="128">
        <v>0</v>
      </c>
      <c r="G23" s="128">
        <v>0</v>
      </c>
      <c r="H23" s="128">
        <v>0</v>
      </c>
      <c r="I23" s="128">
        <v>1</v>
      </c>
      <c r="J23" s="128">
        <v>1</v>
      </c>
      <c r="K23" s="128">
        <v>0</v>
      </c>
      <c r="L23" s="128">
        <v>1</v>
      </c>
      <c r="M23" s="128">
        <v>1</v>
      </c>
      <c r="N23" s="128">
        <v>1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1</v>
      </c>
      <c r="Z23" s="128">
        <v>1</v>
      </c>
      <c r="AA23" s="128">
        <v>1</v>
      </c>
      <c r="AB23" s="129">
        <v>0</v>
      </c>
    </row>
    <row r="24" spans="1:28" ht="15">
      <c r="A24" s="118">
        <v>21</v>
      </c>
      <c r="B24" s="122" t="s">
        <v>207</v>
      </c>
      <c r="C24" s="123">
        <v>96531</v>
      </c>
      <c r="D24" s="127">
        <v>0</v>
      </c>
      <c r="E24" s="128">
        <v>0</v>
      </c>
      <c r="F24" s="128">
        <v>0</v>
      </c>
      <c r="G24" s="128">
        <v>1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1</v>
      </c>
      <c r="O24" s="128">
        <v>0</v>
      </c>
      <c r="P24" s="128">
        <v>0</v>
      </c>
      <c r="Q24" s="128">
        <v>0</v>
      </c>
      <c r="R24" s="128">
        <v>1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9">
        <v>0</v>
      </c>
    </row>
    <row r="25" spans="1:28" ht="15">
      <c r="A25" s="118">
        <v>22</v>
      </c>
      <c r="B25" s="122" t="s">
        <v>208</v>
      </c>
      <c r="C25" s="123">
        <v>123314</v>
      </c>
      <c r="D25" s="127">
        <v>0</v>
      </c>
      <c r="E25" s="128">
        <v>0</v>
      </c>
      <c r="F25" s="128">
        <v>0</v>
      </c>
      <c r="G25" s="128">
        <v>0</v>
      </c>
      <c r="H25" s="128">
        <v>1</v>
      </c>
      <c r="I25" s="128">
        <v>0</v>
      </c>
      <c r="J25" s="128">
        <v>1</v>
      </c>
      <c r="K25" s="128">
        <v>0</v>
      </c>
      <c r="L25" s="128">
        <v>0</v>
      </c>
      <c r="M25" s="128">
        <v>1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1</v>
      </c>
      <c r="X25" s="128">
        <v>0</v>
      </c>
      <c r="Y25" s="128">
        <v>0</v>
      </c>
      <c r="Z25" s="128">
        <v>1</v>
      </c>
      <c r="AA25" s="128">
        <v>0</v>
      </c>
      <c r="AB25" s="129">
        <v>0</v>
      </c>
    </row>
    <row r="26" spans="1:28" ht="15">
      <c r="A26" s="118">
        <v>23</v>
      </c>
      <c r="B26" s="122" t="s">
        <v>209</v>
      </c>
      <c r="C26" s="123">
        <v>68294</v>
      </c>
      <c r="D26" s="127">
        <v>1</v>
      </c>
      <c r="E26" s="128">
        <v>0</v>
      </c>
      <c r="F26" s="128">
        <v>0</v>
      </c>
      <c r="G26" s="128">
        <v>0</v>
      </c>
      <c r="H26" s="128">
        <v>1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1</v>
      </c>
      <c r="O26" s="128">
        <v>0</v>
      </c>
      <c r="P26" s="128">
        <v>0</v>
      </c>
      <c r="Q26" s="128">
        <v>0</v>
      </c>
      <c r="R26" s="128">
        <v>1</v>
      </c>
      <c r="S26" s="128">
        <v>0</v>
      </c>
      <c r="T26" s="128">
        <v>0</v>
      </c>
      <c r="U26" s="128">
        <v>0</v>
      </c>
      <c r="V26" s="128">
        <v>1</v>
      </c>
      <c r="W26" s="128">
        <v>1</v>
      </c>
      <c r="X26" s="128">
        <v>0</v>
      </c>
      <c r="Y26" s="128">
        <v>1</v>
      </c>
      <c r="Z26" s="128">
        <v>0</v>
      </c>
      <c r="AA26" s="128">
        <v>0</v>
      </c>
      <c r="AB26" s="129">
        <v>0</v>
      </c>
    </row>
    <row r="27" spans="1:28" ht="15">
      <c r="A27" s="118">
        <v>24</v>
      </c>
      <c r="B27" s="122" t="s">
        <v>210</v>
      </c>
      <c r="C27" s="123">
        <v>47899</v>
      </c>
      <c r="D27" s="127">
        <v>1</v>
      </c>
      <c r="E27" s="128">
        <v>0</v>
      </c>
      <c r="F27" s="128">
        <v>0</v>
      </c>
      <c r="G27" s="128">
        <v>0</v>
      </c>
      <c r="H27" s="128">
        <v>1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1</v>
      </c>
      <c r="T27" s="128">
        <v>0</v>
      </c>
      <c r="U27" s="128">
        <v>0</v>
      </c>
      <c r="V27" s="128">
        <v>0</v>
      </c>
      <c r="W27" s="128">
        <v>1</v>
      </c>
      <c r="X27" s="128">
        <v>1</v>
      </c>
      <c r="Y27" s="128">
        <v>0</v>
      </c>
      <c r="Z27" s="128">
        <v>0</v>
      </c>
      <c r="AA27" s="128">
        <v>0</v>
      </c>
      <c r="AB27" s="129">
        <v>1</v>
      </c>
    </row>
    <row r="28" spans="1:28" ht="15">
      <c r="A28" s="118">
        <v>25</v>
      </c>
      <c r="B28" s="122" t="s">
        <v>211</v>
      </c>
      <c r="C28" s="123">
        <v>11904</v>
      </c>
      <c r="D28" s="127">
        <v>0</v>
      </c>
      <c r="E28" s="128">
        <v>1</v>
      </c>
      <c r="F28" s="128">
        <v>1</v>
      </c>
      <c r="G28" s="128">
        <v>1</v>
      </c>
      <c r="H28" s="128">
        <v>1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1</v>
      </c>
      <c r="R28" s="128">
        <v>1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1</v>
      </c>
      <c r="AB28" s="129">
        <v>0</v>
      </c>
    </row>
    <row r="29" spans="1:28" ht="15">
      <c r="A29" s="118">
        <v>26</v>
      </c>
      <c r="B29" s="122" t="s">
        <v>212</v>
      </c>
      <c r="C29" s="123">
        <v>162741</v>
      </c>
      <c r="D29" s="127">
        <v>1</v>
      </c>
      <c r="E29" s="128">
        <v>1</v>
      </c>
      <c r="F29" s="128">
        <v>0</v>
      </c>
      <c r="G29" s="128">
        <v>1</v>
      </c>
      <c r="H29" s="128">
        <v>0</v>
      </c>
      <c r="I29" s="128">
        <v>1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1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1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9">
        <v>1</v>
      </c>
    </row>
    <row r="30" spans="1:28" ht="15">
      <c r="A30" s="118">
        <v>27</v>
      </c>
      <c r="B30" s="122" t="s">
        <v>213</v>
      </c>
      <c r="C30" s="123">
        <v>158158</v>
      </c>
      <c r="D30" s="127">
        <v>1</v>
      </c>
      <c r="E30" s="128">
        <v>1</v>
      </c>
      <c r="F30" s="128">
        <v>0</v>
      </c>
      <c r="G30" s="128">
        <v>0</v>
      </c>
      <c r="H30" s="128">
        <v>1</v>
      </c>
      <c r="I30" s="128">
        <v>0</v>
      </c>
      <c r="J30" s="128">
        <v>1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1</v>
      </c>
      <c r="S30" s="128">
        <v>0</v>
      </c>
      <c r="T30" s="128">
        <v>1</v>
      </c>
      <c r="U30" s="128">
        <v>0</v>
      </c>
      <c r="V30" s="128">
        <v>1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9">
        <v>0</v>
      </c>
    </row>
    <row r="31" spans="1:28" ht="15">
      <c r="A31" s="118">
        <v>28</v>
      </c>
      <c r="B31" s="122" t="s">
        <v>214</v>
      </c>
      <c r="C31" s="123">
        <v>39963</v>
      </c>
      <c r="D31" s="127">
        <v>1</v>
      </c>
      <c r="E31" s="128">
        <v>0</v>
      </c>
      <c r="F31" s="128">
        <v>0</v>
      </c>
      <c r="G31" s="128">
        <v>1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1</v>
      </c>
      <c r="P31" s="128">
        <v>1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1</v>
      </c>
      <c r="X31" s="128">
        <v>1</v>
      </c>
      <c r="Y31" s="128">
        <v>0</v>
      </c>
      <c r="Z31" s="128">
        <v>0</v>
      </c>
      <c r="AA31" s="128">
        <v>0</v>
      </c>
      <c r="AB31" s="129">
        <v>0</v>
      </c>
    </row>
    <row r="32" spans="1:28" ht="15">
      <c r="A32" s="118">
        <v>29</v>
      </c>
      <c r="B32" s="122" t="s">
        <v>215</v>
      </c>
      <c r="C32" s="123">
        <v>50358</v>
      </c>
      <c r="D32" s="127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1</v>
      </c>
      <c r="L32" s="128">
        <v>0</v>
      </c>
      <c r="M32" s="128">
        <v>0</v>
      </c>
      <c r="N32" s="128">
        <v>0</v>
      </c>
      <c r="O32" s="128">
        <v>1</v>
      </c>
      <c r="P32" s="128">
        <v>0</v>
      </c>
      <c r="Q32" s="128">
        <v>0</v>
      </c>
      <c r="R32" s="128">
        <v>0</v>
      </c>
      <c r="S32" s="128">
        <v>1</v>
      </c>
      <c r="T32" s="128">
        <v>1</v>
      </c>
      <c r="U32" s="128">
        <v>0</v>
      </c>
      <c r="V32" s="128">
        <v>0</v>
      </c>
      <c r="W32" s="128">
        <v>0</v>
      </c>
      <c r="X32" s="128">
        <v>0</v>
      </c>
      <c r="Y32" s="128">
        <v>0</v>
      </c>
      <c r="Z32" s="128">
        <v>0</v>
      </c>
      <c r="AA32" s="128">
        <v>0</v>
      </c>
      <c r="AB32" s="129">
        <v>0</v>
      </c>
    </row>
    <row r="33" spans="1:28" ht="15">
      <c r="A33" s="118">
        <v>30</v>
      </c>
      <c r="B33" s="122" t="s">
        <v>216</v>
      </c>
      <c r="C33" s="123">
        <v>159543</v>
      </c>
      <c r="D33" s="127">
        <v>0</v>
      </c>
      <c r="E33" s="128">
        <v>0</v>
      </c>
      <c r="F33" s="128">
        <v>0</v>
      </c>
      <c r="G33" s="128">
        <v>0</v>
      </c>
      <c r="H33" s="128">
        <v>1</v>
      </c>
      <c r="I33" s="128">
        <v>0</v>
      </c>
      <c r="J33" s="128">
        <v>1</v>
      </c>
      <c r="K33" s="128">
        <v>0</v>
      </c>
      <c r="L33" s="128">
        <v>1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1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128">
        <v>0</v>
      </c>
      <c r="AB33" s="129">
        <v>0</v>
      </c>
    </row>
    <row r="34" spans="1:28" ht="15">
      <c r="A34" s="118">
        <v>31</v>
      </c>
      <c r="B34" s="122" t="s">
        <v>217</v>
      </c>
      <c r="C34" s="123">
        <v>77538</v>
      </c>
      <c r="D34" s="131">
        <v>0</v>
      </c>
      <c r="E34" s="130">
        <v>0</v>
      </c>
      <c r="F34" s="130">
        <v>0</v>
      </c>
      <c r="G34" s="130">
        <v>0</v>
      </c>
      <c r="H34" s="130">
        <v>1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1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1</v>
      </c>
      <c r="W34" s="130">
        <v>0</v>
      </c>
      <c r="X34" s="130">
        <v>0</v>
      </c>
      <c r="Y34" s="130">
        <v>1</v>
      </c>
      <c r="Z34" s="130">
        <v>0</v>
      </c>
      <c r="AA34" s="130">
        <v>0</v>
      </c>
      <c r="AB34" s="132">
        <v>1</v>
      </c>
    </row>
    <row r="35" spans="1:28" ht="15">
      <c r="A35" s="118">
        <v>32</v>
      </c>
      <c r="B35" s="122" t="s">
        <v>218</v>
      </c>
      <c r="C35" s="123">
        <v>130967</v>
      </c>
      <c r="D35" s="131">
        <v>0</v>
      </c>
      <c r="E35" s="130">
        <v>1</v>
      </c>
      <c r="F35" s="130">
        <v>0</v>
      </c>
      <c r="G35" s="130">
        <v>0</v>
      </c>
      <c r="H35" s="130">
        <v>1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1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0</v>
      </c>
      <c r="Y35" s="130">
        <v>1</v>
      </c>
      <c r="Z35" s="130">
        <v>0</v>
      </c>
      <c r="AA35" s="130">
        <v>0</v>
      </c>
      <c r="AB35" s="132">
        <v>0</v>
      </c>
    </row>
    <row r="36" spans="1:28" ht="15">
      <c r="A36" s="118">
        <v>33</v>
      </c>
      <c r="B36" s="122" t="s">
        <v>219</v>
      </c>
      <c r="C36" s="123">
        <v>115343</v>
      </c>
      <c r="D36" s="131">
        <v>0</v>
      </c>
      <c r="E36" s="130">
        <v>1</v>
      </c>
      <c r="F36" s="130">
        <v>0</v>
      </c>
      <c r="G36" s="130">
        <v>0</v>
      </c>
      <c r="H36" s="130">
        <v>1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1</v>
      </c>
      <c r="O36" s="130">
        <v>0</v>
      </c>
      <c r="P36" s="130">
        <v>0</v>
      </c>
      <c r="Q36" s="130">
        <v>1</v>
      </c>
      <c r="R36" s="130">
        <v>1</v>
      </c>
      <c r="S36" s="130">
        <v>0</v>
      </c>
      <c r="T36" s="130">
        <v>1</v>
      </c>
      <c r="U36" s="130">
        <v>1</v>
      </c>
      <c r="V36" s="130">
        <v>0</v>
      </c>
      <c r="W36" s="130">
        <v>0</v>
      </c>
      <c r="X36" s="130">
        <v>0</v>
      </c>
      <c r="Y36" s="130">
        <v>0</v>
      </c>
      <c r="Z36" s="130">
        <v>0</v>
      </c>
      <c r="AA36" s="130">
        <v>0</v>
      </c>
      <c r="AB36" s="132">
        <v>0</v>
      </c>
    </row>
    <row r="37" spans="1:28" ht="15">
      <c r="A37" s="118">
        <v>34</v>
      </c>
      <c r="B37" s="122" t="s">
        <v>220</v>
      </c>
      <c r="C37" s="123">
        <v>107742</v>
      </c>
      <c r="D37" s="131">
        <v>1</v>
      </c>
      <c r="E37" s="130">
        <v>1</v>
      </c>
      <c r="F37" s="130">
        <v>0</v>
      </c>
      <c r="G37" s="130">
        <v>0</v>
      </c>
      <c r="H37" s="130">
        <v>0</v>
      </c>
      <c r="I37" s="130">
        <v>1</v>
      </c>
      <c r="J37" s="130">
        <v>1</v>
      </c>
      <c r="K37" s="130">
        <v>0</v>
      </c>
      <c r="L37" s="130">
        <v>0</v>
      </c>
      <c r="M37" s="130">
        <v>0</v>
      </c>
      <c r="N37" s="130">
        <v>0</v>
      </c>
      <c r="O37" s="130">
        <v>1</v>
      </c>
      <c r="P37" s="130">
        <v>0</v>
      </c>
      <c r="Q37" s="130">
        <v>1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1</v>
      </c>
      <c r="Z37" s="130">
        <v>0</v>
      </c>
      <c r="AA37" s="130">
        <v>0</v>
      </c>
      <c r="AB37" s="132">
        <v>0</v>
      </c>
    </row>
    <row r="38" spans="1:28" ht="15">
      <c r="A38" s="118">
        <v>35</v>
      </c>
      <c r="B38" s="122" t="s">
        <v>221</v>
      </c>
      <c r="C38" s="123">
        <v>131642</v>
      </c>
      <c r="D38" s="131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1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1</v>
      </c>
      <c r="S38" s="130">
        <v>1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1</v>
      </c>
      <c r="AB38" s="132">
        <v>0</v>
      </c>
    </row>
    <row r="39" spans="1:28" ht="15">
      <c r="A39" s="118">
        <v>36</v>
      </c>
      <c r="B39" s="122" t="s">
        <v>222</v>
      </c>
      <c r="C39" s="123">
        <v>145303</v>
      </c>
      <c r="D39" s="131">
        <v>0</v>
      </c>
      <c r="E39" s="130">
        <v>1</v>
      </c>
      <c r="F39" s="130">
        <v>0</v>
      </c>
      <c r="G39" s="130">
        <v>1</v>
      </c>
      <c r="H39" s="130">
        <v>1</v>
      </c>
      <c r="I39" s="130">
        <v>0</v>
      </c>
      <c r="J39" s="130">
        <v>0</v>
      </c>
      <c r="K39" s="130">
        <v>0</v>
      </c>
      <c r="L39" s="130">
        <v>1</v>
      </c>
      <c r="M39" s="130">
        <v>0</v>
      </c>
      <c r="N39" s="130">
        <v>0</v>
      </c>
      <c r="O39" s="130">
        <v>0</v>
      </c>
      <c r="P39" s="130">
        <v>1</v>
      </c>
      <c r="Q39" s="130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1</v>
      </c>
      <c r="X39" s="130">
        <v>1</v>
      </c>
      <c r="Y39" s="130">
        <v>0</v>
      </c>
      <c r="Z39" s="130">
        <v>1</v>
      </c>
      <c r="AA39" s="130">
        <v>0</v>
      </c>
      <c r="AB39" s="132">
        <v>0</v>
      </c>
    </row>
    <row r="40" spans="1:28" ht="15">
      <c r="A40" s="118">
        <v>37</v>
      </c>
      <c r="B40" s="122" t="s">
        <v>223</v>
      </c>
      <c r="C40" s="123">
        <v>15198</v>
      </c>
      <c r="D40" s="131">
        <v>0</v>
      </c>
      <c r="E40" s="130">
        <v>0</v>
      </c>
      <c r="F40" s="130">
        <v>1</v>
      </c>
      <c r="G40" s="130">
        <v>0</v>
      </c>
      <c r="H40" s="130">
        <v>1</v>
      </c>
      <c r="I40" s="130">
        <v>0</v>
      </c>
      <c r="J40" s="130">
        <v>1</v>
      </c>
      <c r="K40" s="130">
        <v>0</v>
      </c>
      <c r="L40" s="130">
        <v>0</v>
      </c>
      <c r="M40" s="130">
        <v>0</v>
      </c>
      <c r="N40" s="130">
        <v>0</v>
      </c>
      <c r="O40" s="130">
        <v>0</v>
      </c>
      <c r="P40" s="130">
        <v>1</v>
      </c>
      <c r="Q40" s="130">
        <v>0</v>
      </c>
      <c r="R40" s="130">
        <v>0</v>
      </c>
      <c r="S40" s="130">
        <v>0</v>
      </c>
      <c r="T40" s="130">
        <v>0</v>
      </c>
      <c r="U40" s="130">
        <v>0</v>
      </c>
      <c r="V40" s="130">
        <v>0</v>
      </c>
      <c r="W40" s="130">
        <v>0</v>
      </c>
      <c r="X40" s="130">
        <v>0</v>
      </c>
      <c r="Y40" s="130">
        <v>1</v>
      </c>
      <c r="Z40" s="130">
        <v>0</v>
      </c>
      <c r="AA40" s="130">
        <v>0</v>
      </c>
      <c r="AB40" s="132">
        <v>0</v>
      </c>
    </row>
    <row r="41" spans="1:28" ht="15">
      <c r="A41" s="118">
        <v>38</v>
      </c>
      <c r="B41" s="122" t="s">
        <v>224</v>
      </c>
      <c r="C41" s="123">
        <v>117555</v>
      </c>
      <c r="D41" s="131">
        <v>1</v>
      </c>
      <c r="E41" s="130">
        <v>0</v>
      </c>
      <c r="F41" s="130">
        <v>0</v>
      </c>
      <c r="G41" s="130">
        <v>0</v>
      </c>
      <c r="H41" s="130">
        <v>1</v>
      </c>
      <c r="I41" s="130">
        <v>0</v>
      </c>
      <c r="J41" s="130">
        <v>1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30">
        <v>0</v>
      </c>
      <c r="Q41" s="130">
        <v>1</v>
      </c>
      <c r="R41" s="130">
        <v>0</v>
      </c>
      <c r="S41" s="130">
        <v>0</v>
      </c>
      <c r="T41" s="130">
        <v>0</v>
      </c>
      <c r="U41" s="130">
        <v>0</v>
      </c>
      <c r="V41" s="130">
        <v>1</v>
      </c>
      <c r="W41" s="130">
        <v>0</v>
      </c>
      <c r="X41" s="130">
        <v>0</v>
      </c>
      <c r="Y41" s="130">
        <v>0</v>
      </c>
      <c r="Z41" s="130">
        <v>1</v>
      </c>
      <c r="AA41" s="130">
        <v>1</v>
      </c>
      <c r="AB41" s="132">
        <v>0</v>
      </c>
    </row>
    <row r="42" spans="1:28" ht="15">
      <c r="A42" s="118">
        <v>39</v>
      </c>
      <c r="B42" s="122" t="s">
        <v>225</v>
      </c>
      <c r="C42" s="123">
        <v>114203</v>
      </c>
      <c r="D42" s="131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1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1</v>
      </c>
      <c r="S42" s="130">
        <v>0</v>
      </c>
      <c r="T42" s="130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2">
        <v>0</v>
      </c>
    </row>
    <row r="43" spans="1:28" ht="15">
      <c r="A43" s="118">
        <v>40</v>
      </c>
      <c r="B43" s="122" t="s">
        <v>226</v>
      </c>
      <c r="C43" s="123">
        <v>56227</v>
      </c>
      <c r="D43" s="131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1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1</v>
      </c>
      <c r="T43" s="130">
        <v>0</v>
      </c>
      <c r="U43" s="130">
        <v>0</v>
      </c>
      <c r="V43" s="130">
        <v>1</v>
      </c>
      <c r="W43" s="130">
        <v>0</v>
      </c>
      <c r="X43" s="130">
        <v>0</v>
      </c>
      <c r="Y43" s="130">
        <v>1</v>
      </c>
      <c r="Z43" s="130">
        <v>0</v>
      </c>
      <c r="AA43" s="130">
        <v>0</v>
      </c>
      <c r="AB43" s="132">
        <v>0</v>
      </c>
    </row>
    <row r="44" spans="1:28" ht="15">
      <c r="A44" s="118">
        <v>41</v>
      </c>
      <c r="B44" s="122" t="s">
        <v>227</v>
      </c>
      <c r="C44" s="123">
        <v>112869</v>
      </c>
      <c r="D44" s="131">
        <v>1</v>
      </c>
      <c r="E44" s="130">
        <v>0</v>
      </c>
      <c r="F44" s="130">
        <v>1</v>
      </c>
      <c r="G44" s="130">
        <v>0</v>
      </c>
      <c r="H44" s="130">
        <v>0</v>
      </c>
      <c r="I44" s="130">
        <v>1</v>
      </c>
      <c r="J44" s="130">
        <v>0</v>
      </c>
      <c r="K44" s="130">
        <v>0</v>
      </c>
      <c r="L44" s="130">
        <v>0</v>
      </c>
      <c r="M44" s="130">
        <v>0</v>
      </c>
      <c r="N44" s="130">
        <v>1</v>
      </c>
      <c r="O44" s="130">
        <v>0</v>
      </c>
      <c r="P44" s="130">
        <v>1</v>
      </c>
      <c r="Q44" s="130">
        <v>1</v>
      </c>
      <c r="R44" s="130">
        <v>0</v>
      </c>
      <c r="S44" s="130">
        <v>0</v>
      </c>
      <c r="T44" s="130">
        <v>0</v>
      </c>
      <c r="U44" s="130">
        <v>0</v>
      </c>
      <c r="V44" s="130">
        <v>1</v>
      </c>
      <c r="W44" s="130">
        <v>1</v>
      </c>
      <c r="X44" s="130">
        <v>0</v>
      </c>
      <c r="Y44" s="130">
        <v>0</v>
      </c>
      <c r="Z44" s="130">
        <v>0</v>
      </c>
      <c r="AA44" s="130">
        <v>0</v>
      </c>
      <c r="AB44" s="132">
        <v>0</v>
      </c>
    </row>
    <row r="45" spans="1:28" ht="15">
      <c r="A45" s="118">
        <v>42</v>
      </c>
      <c r="B45" s="122" t="s">
        <v>228</v>
      </c>
      <c r="C45" s="123">
        <v>43744</v>
      </c>
      <c r="D45" s="131">
        <v>1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1</v>
      </c>
      <c r="M45" s="130">
        <v>0</v>
      </c>
      <c r="N45" s="130">
        <v>0</v>
      </c>
      <c r="O45" s="130">
        <v>1</v>
      </c>
      <c r="P45" s="130">
        <v>1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30">
        <v>0</v>
      </c>
      <c r="Y45" s="130">
        <v>0</v>
      </c>
      <c r="Z45" s="130">
        <v>0</v>
      </c>
      <c r="AA45" s="130">
        <v>0</v>
      </c>
      <c r="AB45" s="132">
        <v>0</v>
      </c>
    </row>
    <row r="46" spans="1:28" ht="15">
      <c r="A46" s="118">
        <v>43</v>
      </c>
      <c r="B46" s="122" t="s">
        <v>229</v>
      </c>
      <c r="C46" s="123">
        <v>100277</v>
      </c>
      <c r="D46" s="131">
        <v>0</v>
      </c>
      <c r="E46" s="130">
        <v>1</v>
      </c>
      <c r="F46" s="130">
        <v>0</v>
      </c>
      <c r="G46" s="130">
        <v>0</v>
      </c>
      <c r="H46" s="130">
        <v>0</v>
      </c>
      <c r="I46" s="130">
        <v>0</v>
      </c>
      <c r="J46" s="130">
        <v>1</v>
      </c>
      <c r="K46" s="130">
        <v>0</v>
      </c>
      <c r="L46" s="130">
        <v>0</v>
      </c>
      <c r="M46" s="130">
        <v>0</v>
      </c>
      <c r="N46" s="130">
        <v>0</v>
      </c>
      <c r="O46" s="130">
        <v>0</v>
      </c>
      <c r="P46" s="130">
        <v>1</v>
      </c>
      <c r="Q46" s="130">
        <v>0</v>
      </c>
      <c r="R46" s="130">
        <v>1</v>
      </c>
      <c r="S46" s="130">
        <v>1</v>
      </c>
      <c r="T46" s="130">
        <v>0</v>
      </c>
      <c r="U46" s="130">
        <v>0</v>
      </c>
      <c r="V46" s="130">
        <v>0</v>
      </c>
      <c r="W46" s="130">
        <v>1</v>
      </c>
      <c r="X46" s="130">
        <v>0</v>
      </c>
      <c r="Y46" s="130">
        <v>0</v>
      </c>
      <c r="Z46" s="130">
        <v>1</v>
      </c>
      <c r="AA46" s="130">
        <v>0</v>
      </c>
      <c r="AB46" s="132">
        <v>0</v>
      </c>
    </row>
    <row r="47" spans="1:28" ht="15">
      <c r="A47" s="118">
        <v>44</v>
      </c>
      <c r="B47" s="122" t="s">
        <v>230</v>
      </c>
      <c r="C47" s="123">
        <v>69503</v>
      </c>
      <c r="D47" s="131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1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0">
        <v>0</v>
      </c>
      <c r="Z47" s="130">
        <v>1</v>
      </c>
      <c r="AA47" s="130">
        <v>0</v>
      </c>
      <c r="AB47" s="132">
        <v>0</v>
      </c>
    </row>
    <row r="48" spans="1:28" ht="15">
      <c r="A48" s="118">
        <v>45</v>
      </c>
      <c r="B48" s="122" t="s">
        <v>231</v>
      </c>
      <c r="C48" s="133">
        <v>48458</v>
      </c>
      <c r="D48" s="134">
        <v>0</v>
      </c>
      <c r="E48" s="135">
        <v>1</v>
      </c>
      <c r="F48" s="135">
        <v>0</v>
      </c>
      <c r="G48" s="135">
        <v>0</v>
      </c>
      <c r="H48" s="135">
        <v>1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1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1</v>
      </c>
      <c r="AA48" s="135">
        <v>0</v>
      </c>
      <c r="AB48" s="13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A2" sqref="A2"/>
    </sheetView>
  </sheetViews>
  <sheetFormatPr defaultColWidth="9.140625" defaultRowHeight="15"/>
  <cols>
    <col min="1" max="1" width="4.7109375" style="262" customWidth="1"/>
    <col min="2" max="2" width="13.85546875" style="262" customWidth="1"/>
    <col min="3" max="3" width="12.140625" style="262" customWidth="1"/>
    <col min="4" max="4" width="7.42578125" style="262" customWidth="1"/>
    <col min="5" max="5" width="5.5703125" style="262" customWidth="1"/>
    <col min="6" max="6" width="3.5703125" style="262" customWidth="1"/>
    <col min="7" max="21" width="5.140625" style="262" customWidth="1"/>
    <col min="22" max="22" width="4.140625" style="262" customWidth="1"/>
    <col min="23" max="24" width="4.5703125" style="262" customWidth="1"/>
    <col min="25" max="25" width="5" style="262" customWidth="1"/>
    <col min="26" max="26" width="4.5703125" style="262" customWidth="1"/>
    <col min="27" max="16384" width="9.140625" style="262"/>
  </cols>
  <sheetData>
    <row r="1" spans="1:25" ht="21">
      <c r="A1" s="261" t="s">
        <v>430</v>
      </c>
      <c r="B1" s="261"/>
      <c r="C1" s="261"/>
      <c r="D1" s="261"/>
      <c r="F1" s="261"/>
      <c r="G1" s="261"/>
      <c r="H1" s="261"/>
      <c r="I1" s="261"/>
      <c r="J1" s="261"/>
      <c r="K1" s="261"/>
      <c r="L1" s="261"/>
      <c r="M1" s="261"/>
      <c r="N1" s="263"/>
      <c r="O1" s="263"/>
      <c r="P1" s="263"/>
      <c r="Q1" s="263"/>
      <c r="R1" s="263"/>
      <c r="S1" s="264"/>
      <c r="T1" s="263"/>
    </row>
    <row r="2" spans="1:25" ht="19.5">
      <c r="A2" s="265"/>
      <c r="B2" s="266" t="s">
        <v>113</v>
      </c>
      <c r="C2" s="266" t="s">
        <v>112</v>
      </c>
      <c r="D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321" t="s">
        <v>431</v>
      </c>
      <c r="R2" s="321"/>
      <c r="S2" s="263"/>
      <c r="T2" s="263"/>
      <c r="Y2" s="267"/>
    </row>
    <row r="3" spans="1:25" ht="16.5">
      <c r="A3" s="268" t="s">
        <v>432</v>
      </c>
      <c r="B3" s="268" t="s">
        <v>433</v>
      </c>
      <c r="C3" s="268" t="s">
        <v>433</v>
      </c>
      <c r="D3" s="268" t="s">
        <v>434</v>
      </c>
      <c r="Q3" s="268" t="s">
        <v>435</v>
      </c>
      <c r="R3" s="268" t="s">
        <v>436</v>
      </c>
      <c r="S3" s="269"/>
      <c r="T3" s="270"/>
      <c r="U3" s="271"/>
      <c r="Y3" s="267"/>
    </row>
    <row r="4" spans="1:25" ht="16.5">
      <c r="A4" s="272">
        <v>1</v>
      </c>
      <c r="B4" s="273" t="str">
        <f t="shared" ref="B4:B17" si="0">VLOOKUP(A4,$A$22:$D$35,2)</f>
        <v xml:space="preserve"> Barnstable</v>
      </c>
      <c r="C4" s="274" t="str">
        <f t="shared" ref="C4:C16" si="1">B5</f>
        <v xml:space="preserve"> Boston</v>
      </c>
      <c r="D4" s="275">
        <f t="shared" ref="D4:D16" si="2">INDEX($G$22:$T$35,A4,A5)</f>
        <v>61</v>
      </c>
      <c r="Q4" s="276">
        <f>INDEX($A$22:$D$35,A4,3)</f>
        <v>9.8333333333333339</v>
      </c>
      <c r="R4" s="277">
        <f>INDEX($A$22:$D$35,A4,4)</f>
        <v>4</v>
      </c>
      <c r="S4" s="269"/>
      <c r="T4" s="270"/>
      <c r="U4" s="271"/>
      <c r="Y4" s="267"/>
    </row>
    <row r="5" spans="1:25" ht="16.5">
      <c r="A5" s="272">
        <v>2</v>
      </c>
      <c r="B5" s="278" t="str">
        <f t="shared" si="0"/>
        <v xml:space="preserve"> Boston</v>
      </c>
      <c r="C5" s="279" t="str">
        <f t="shared" si="1"/>
        <v xml:space="preserve"> Hartford</v>
      </c>
      <c r="D5" s="280">
        <f t="shared" si="2"/>
        <v>99</v>
      </c>
      <c r="Q5" s="281">
        <f>INDEX($A$22:$D$35,A5,3)</f>
        <v>7.6666666666666661</v>
      </c>
      <c r="R5" s="282">
        <f>INDEX($A$22:$D$35,A5,4)</f>
        <v>8</v>
      </c>
      <c r="S5" s="269"/>
      <c r="T5" s="270"/>
      <c r="U5" s="271"/>
      <c r="Y5" s="267"/>
    </row>
    <row r="6" spans="1:25" ht="16.5">
      <c r="A6" s="272">
        <v>3</v>
      </c>
      <c r="B6" s="278" t="str">
        <f t="shared" si="0"/>
        <v xml:space="preserve"> Hartford</v>
      </c>
      <c r="C6" s="279" t="str">
        <f t="shared" si="1"/>
        <v xml:space="preserve"> Kingston</v>
      </c>
      <c r="D6" s="280">
        <f t="shared" si="2"/>
        <v>66</v>
      </c>
      <c r="Q6" s="281">
        <f>INDEX($A$22:$D$35,A6,3)</f>
        <v>2.1875</v>
      </c>
      <c r="R6" s="282">
        <f>INDEX($A$22:$D$35,A6,4)</f>
        <v>4.666666666666667</v>
      </c>
      <c r="S6" s="269"/>
      <c r="T6" s="270"/>
      <c r="U6" s="271"/>
      <c r="Y6" s="267"/>
    </row>
    <row r="7" spans="1:25" ht="16.5">
      <c r="A7" s="272">
        <v>4</v>
      </c>
      <c r="B7" s="278" t="str">
        <f t="shared" si="0"/>
        <v xml:space="preserve"> Kingston</v>
      </c>
      <c r="C7" s="279" t="str">
        <f t="shared" si="1"/>
        <v xml:space="preserve"> Lowell</v>
      </c>
      <c r="D7" s="280">
        <f t="shared" si="2"/>
        <v>83</v>
      </c>
      <c r="Q7" s="281">
        <f>INDEX($A$22:$D$35,A7,3)</f>
        <v>6.4583333333333339</v>
      </c>
      <c r="R7" s="282">
        <f>INDEX($A$22:$D$35,A7,4)</f>
        <v>2.8</v>
      </c>
      <c r="S7" s="269"/>
      <c r="T7" s="270"/>
      <c r="U7" s="271"/>
      <c r="Y7" s="267"/>
    </row>
    <row r="8" spans="1:25" ht="16.5">
      <c r="A8" s="272">
        <v>5</v>
      </c>
      <c r="B8" s="278" t="str">
        <f t="shared" si="0"/>
        <v xml:space="preserve"> Lowell</v>
      </c>
      <c r="C8" s="279" t="str">
        <f t="shared" si="1"/>
        <v xml:space="preserve"> NewHaven</v>
      </c>
      <c r="D8" s="280">
        <f t="shared" si="2"/>
        <v>125</v>
      </c>
      <c r="Q8" s="281">
        <f t="shared" ref="Q8:Q14" si="3">INDEX($A$22:$D$35,A8,3)</f>
        <v>6.6666666666666661</v>
      </c>
      <c r="R8" s="282">
        <f t="shared" ref="R8:R14" si="4">INDEX($A$22:$D$35,A8,4)</f>
        <v>9.8666666666666671</v>
      </c>
      <c r="S8" s="269"/>
      <c r="T8" s="270"/>
      <c r="U8" s="271"/>
      <c r="Y8" s="267"/>
    </row>
    <row r="9" spans="1:25" ht="16.5">
      <c r="A9" s="272">
        <v>6</v>
      </c>
      <c r="B9" s="278" t="str">
        <f t="shared" si="0"/>
        <v xml:space="preserve"> NewHaven</v>
      </c>
      <c r="C9" s="279" t="str">
        <f t="shared" si="1"/>
        <v xml:space="preserve"> Pittsfield</v>
      </c>
      <c r="D9" s="280">
        <f t="shared" si="2"/>
        <v>80</v>
      </c>
      <c r="Q9" s="281">
        <f t="shared" si="3"/>
        <v>2.0833333333333335</v>
      </c>
      <c r="R9" s="282">
        <f t="shared" si="4"/>
        <v>1.6666666666666665</v>
      </c>
      <c r="S9" s="269"/>
      <c r="T9" s="270"/>
      <c r="U9" s="271"/>
      <c r="Y9" s="267"/>
    </row>
    <row r="10" spans="1:25" ht="16.5">
      <c r="A10" s="272">
        <v>7</v>
      </c>
      <c r="B10" s="278" t="str">
        <f t="shared" si="0"/>
        <v xml:space="preserve"> Pittsfield</v>
      </c>
      <c r="C10" s="279" t="str">
        <f t="shared" si="1"/>
        <v xml:space="preserve"> Providence</v>
      </c>
      <c r="D10" s="280">
        <f t="shared" si="2"/>
        <v>106</v>
      </c>
      <c r="Q10" s="281">
        <f t="shared" si="3"/>
        <v>1.4583333333333335</v>
      </c>
      <c r="R10" s="282">
        <f t="shared" si="4"/>
        <v>8.6666666666666679</v>
      </c>
      <c r="S10" s="269"/>
      <c r="T10" s="270"/>
      <c r="U10" s="271"/>
      <c r="Y10" s="267"/>
    </row>
    <row r="11" spans="1:25" ht="16.5">
      <c r="A11" s="272">
        <v>8</v>
      </c>
      <c r="B11" s="278" t="str">
        <f t="shared" si="0"/>
        <v xml:space="preserve"> Providence</v>
      </c>
      <c r="C11" s="279" t="str">
        <f t="shared" si="1"/>
        <v xml:space="preserve"> Springfield</v>
      </c>
      <c r="D11" s="280">
        <f t="shared" si="2"/>
        <v>65</v>
      </c>
      <c r="Q11" s="281">
        <f t="shared" si="3"/>
        <v>6.25</v>
      </c>
      <c r="R11" s="282">
        <f t="shared" si="4"/>
        <v>5</v>
      </c>
      <c r="S11" s="269"/>
      <c r="T11" s="270"/>
      <c r="U11" s="271"/>
      <c r="Y11" s="267"/>
    </row>
    <row r="12" spans="1:25" ht="16.5">
      <c r="A12" s="272">
        <v>9</v>
      </c>
      <c r="B12" s="278" t="str">
        <f t="shared" si="0"/>
        <v xml:space="preserve"> Springfield</v>
      </c>
      <c r="C12" s="279" t="str">
        <f t="shared" si="1"/>
        <v xml:space="preserve"> Stamford</v>
      </c>
      <c r="D12" s="280">
        <f t="shared" si="2"/>
        <v>86</v>
      </c>
      <c r="Q12" s="281">
        <f t="shared" si="3"/>
        <v>3.4375</v>
      </c>
      <c r="R12" s="282">
        <f t="shared" si="4"/>
        <v>6.6666666666666661</v>
      </c>
      <c r="S12" s="269"/>
      <c r="T12" s="270"/>
      <c r="U12" s="271"/>
      <c r="Y12" s="267"/>
    </row>
    <row r="13" spans="1:25" ht="16.5">
      <c r="A13" s="272">
        <v>10</v>
      </c>
      <c r="B13" s="278" t="str">
        <f t="shared" si="0"/>
        <v xml:space="preserve"> Stamford</v>
      </c>
      <c r="C13" s="279" t="str">
        <f t="shared" si="1"/>
        <v xml:space="preserve"> Storrs</v>
      </c>
      <c r="D13" s="280">
        <f t="shared" si="2"/>
        <v>81</v>
      </c>
      <c r="Q13" s="281">
        <f t="shared" si="3"/>
        <v>0.10416666666666666</v>
      </c>
      <c r="R13" s="282">
        <f t="shared" si="4"/>
        <v>0.16666666666666666</v>
      </c>
      <c r="S13" s="269"/>
      <c r="T13" s="270"/>
      <c r="U13" s="271"/>
      <c r="Y13" s="267"/>
    </row>
    <row r="14" spans="1:25" ht="16.5">
      <c r="A14" s="272">
        <v>11</v>
      </c>
      <c r="B14" s="278" t="str">
        <f t="shared" si="0"/>
        <v xml:space="preserve"> Storrs</v>
      </c>
      <c r="C14" s="279" t="str">
        <f t="shared" si="1"/>
        <v xml:space="preserve"> Taunton</v>
      </c>
      <c r="D14" s="280">
        <f t="shared" si="2"/>
        <v>60</v>
      </c>
      <c r="Q14" s="281">
        <f t="shared" si="3"/>
        <v>3.645833333333333</v>
      </c>
      <c r="R14" s="282">
        <f t="shared" si="4"/>
        <v>5</v>
      </c>
      <c r="S14" s="269"/>
      <c r="T14" s="270"/>
      <c r="U14" s="271"/>
      <c r="Y14" s="267"/>
    </row>
    <row r="15" spans="1:25" ht="16.5">
      <c r="A15" s="272">
        <v>12</v>
      </c>
      <c r="B15" s="278" t="str">
        <f t="shared" si="0"/>
        <v xml:space="preserve"> Taunton</v>
      </c>
      <c r="C15" s="279" t="str">
        <f t="shared" si="1"/>
        <v xml:space="preserve"> Waterbury</v>
      </c>
      <c r="D15" s="280">
        <f t="shared" si="2"/>
        <v>102</v>
      </c>
      <c r="F15" s="271"/>
      <c r="G15" s="271"/>
      <c r="Q15" s="281">
        <f>INDEX($A$22:$D$35,A15,3)</f>
        <v>7.6041666666666661</v>
      </c>
      <c r="R15" s="282">
        <f>INDEX($A$22:$D$35,A15,4)</f>
        <v>5.333333333333333</v>
      </c>
      <c r="S15" s="269"/>
      <c r="T15" s="283"/>
      <c r="U15" s="271"/>
      <c r="Y15" s="267"/>
    </row>
    <row r="16" spans="1:25" ht="16.5">
      <c r="A16" s="272">
        <v>13</v>
      </c>
      <c r="B16" s="278" t="str">
        <f t="shared" si="0"/>
        <v xml:space="preserve"> Waterbury</v>
      </c>
      <c r="C16" s="279" t="str">
        <f t="shared" si="1"/>
        <v xml:space="preserve"> Worcester</v>
      </c>
      <c r="D16" s="280">
        <f t="shared" si="2"/>
        <v>78</v>
      </c>
      <c r="F16" s="271"/>
      <c r="G16" s="271"/>
      <c r="Q16" s="281">
        <f>INDEX($A$22:$D$35,A16,3)</f>
        <v>1.7708333333333335</v>
      </c>
      <c r="R16" s="282">
        <f>INDEX($A$22:$D$35,A16,4)</f>
        <v>3.1666666666666665</v>
      </c>
      <c r="S16" s="269"/>
      <c r="T16" s="283"/>
      <c r="U16" s="271"/>
      <c r="Y16" s="267"/>
    </row>
    <row r="17" spans="1:26">
      <c r="A17" s="272">
        <v>14</v>
      </c>
      <c r="B17" s="284" t="str">
        <f t="shared" si="0"/>
        <v xml:space="preserve"> Worcester</v>
      </c>
      <c r="C17" s="285" t="str">
        <f>B4</f>
        <v xml:space="preserve"> Barnstable</v>
      </c>
      <c r="D17" s="286">
        <f>INDEX($G$22:$T$35,A17,A4)</f>
        <v>89</v>
      </c>
      <c r="F17" s="271"/>
      <c r="G17" s="271"/>
      <c r="Q17" s="281">
        <f>INDEX($A$22:$D$35,A17,3)</f>
        <v>5.8333333333333339</v>
      </c>
      <c r="R17" s="282">
        <f>INDEX($A$22:$D$35,A17,4)</f>
        <v>8</v>
      </c>
      <c r="S17" s="283"/>
      <c r="T17" s="283"/>
      <c r="U17" s="271"/>
      <c r="Y17" s="267"/>
    </row>
    <row r="18" spans="1:26" ht="16.5">
      <c r="A18" s="269"/>
      <c r="B18" s="287"/>
      <c r="C18" s="288" t="s">
        <v>437</v>
      </c>
      <c r="D18" s="289">
        <f>SUM(D4:D17)</f>
        <v>1181</v>
      </c>
      <c r="F18" s="271"/>
      <c r="G18" s="271"/>
      <c r="Q18" s="290">
        <f>INDEX($A$22:$D$35,A4,3)</f>
        <v>9.8333333333333339</v>
      </c>
      <c r="R18" s="291">
        <f>INDEX($A$22:$D$35,A4,4)</f>
        <v>4</v>
      </c>
      <c r="S18" s="283"/>
      <c r="T18" s="283"/>
      <c r="Y18" s="267"/>
    </row>
    <row r="19" spans="1:26" ht="16.5">
      <c r="A19" s="269"/>
      <c r="F19" s="271"/>
      <c r="G19" s="271"/>
      <c r="S19" s="283"/>
      <c r="T19" s="283"/>
    </row>
    <row r="20" spans="1:26">
      <c r="C20" s="322" t="s">
        <v>438</v>
      </c>
      <c r="D20" s="322"/>
    </row>
    <row r="21" spans="1:26" ht="16.5">
      <c r="A21" s="292" t="s">
        <v>432</v>
      </c>
      <c r="B21" s="292" t="s">
        <v>433</v>
      </c>
      <c r="C21" s="292" t="s">
        <v>435</v>
      </c>
      <c r="D21" s="292" t="s">
        <v>436</v>
      </c>
      <c r="F21" s="293" t="s">
        <v>432</v>
      </c>
      <c r="G21" s="293">
        <v>1</v>
      </c>
      <c r="H21" s="293">
        <v>2</v>
      </c>
      <c r="I21" s="293">
        <v>3</v>
      </c>
      <c r="J21" s="293">
        <v>4</v>
      </c>
      <c r="K21" s="293">
        <v>5</v>
      </c>
      <c r="L21" s="293">
        <v>6</v>
      </c>
      <c r="M21" s="293">
        <v>7</v>
      </c>
      <c r="N21" s="293">
        <v>8</v>
      </c>
      <c r="O21" s="293">
        <v>9</v>
      </c>
      <c r="P21" s="293">
        <v>10</v>
      </c>
      <c r="Q21" s="293">
        <v>11</v>
      </c>
      <c r="R21" s="293">
        <v>12</v>
      </c>
      <c r="S21" s="293">
        <v>13</v>
      </c>
      <c r="T21" s="293">
        <v>14</v>
      </c>
      <c r="W21" s="294"/>
      <c r="X21" s="294"/>
      <c r="Y21" s="294"/>
    </row>
    <row r="22" spans="1:26">
      <c r="A22" s="295">
        <v>1</v>
      </c>
      <c r="B22" s="296" t="s">
        <v>439</v>
      </c>
      <c r="C22" s="297">
        <v>9.8333333333333339</v>
      </c>
      <c r="D22" s="298">
        <v>4</v>
      </c>
      <c r="E22" s="271"/>
      <c r="F22" s="293">
        <v>1</v>
      </c>
      <c r="G22" s="299">
        <v>999</v>
      </c>
      <c r="H22" s="299">
        <v>61</v>
      </c>
      <c r="I22" s="299">
        <v>122</v>
      </c>
      <c r="J22" s="299">
        <v>64</v>
      </c>
      <c r="K22" s="299">
        <v>89</v>
      </c>
      <c r="L22" s="299">
        <v>136</v>
      </c>
      <c r="M22" s="299">
        <v>159</v>
      </c>
      <c r="N22" s="299">
        <v>59</v>
      </c>
      <c r="O22" s="299">
        <v>119</v>
      </c>
      <c r="P22" s="299">
        <v>172</v>
      </c>
      <c r="Q22" s="299">
        <v>101</v>
      </c>
      <c r="R22" s="299">
        <v>45</v>
      </c>
      <c r="S22" s="299">
        <v>141</v>
      </c>
      <c r="T22" s="300">
        <v>89</v>
      </c>
      <c r="W22" s="271"/>
      <c r="X22" s="271"/>
      <c r="Y22" s="271"/>
    </row>
    <row r="23" spans="1:26">
      <c r="A23" s="301">
        <v>2</v>
      </c>
      <c r="B23" s="302" t="s">
        <v>440</v>
      </c>
      <c r="C23" s="303">
        <v>7.6666666666666661</v>
      </c>
      <c r="D23" s="304">
        <v>8</v>
      </c>
      <c r="E23" s="305"/>
      <c r="F23" s="293">
        <v>2</v>
      </c>
      <c r="G23" s="299">
        <v>61</v>
      </c>
      <c r="H23" s="299">
        <v>999</v>
      </c>
      <c r="I23" s="299">
        <v>99</v>
      </c>
      <c r="J23" s="299">
        <v>70</v>
      </c>
      <c r="K23" s="299">
        <v>28</v>
      </c>
      <c r="L23" s="299">
        <v>125</v>
      </c>
      <c r="M23" s="299">
        <v>120</v>
      </c>
      <c r="N23" s="299">
        <v>47</v>
      </c>
      <c r="O23" s="299">
        <v>83</v>
      </c>
      <c r="P23" s="299">
        <v>160</v>
      </c>
      <c r="Q23" s="299">
        <v>80</v>
      </c>
      <c r="R23" s="299">
        <v>34</v>
      </c>
      <c r="S23" s="299">
        <v>121</v>
      </c>
      <c r="T23" s="300">
        <v>47</v>
      </c>
      <c r="W23" s="271"/>
      <c r="X23" s="271"/>
      <c r="Y23" s="271"/>
    </row>
    <row r="24" spans="1:26">
      <c r="A24" s="301">
        <v>3</v>
      </c>
      <c r="B24" s="302" t="s">
        <v>441</v>
      </c>
      <c r="C24" s="303">
        <v>2.1875</v>
      </c>
      <c r="D24" s="304">
        <v>4.666666666666667</v>
      </c>
      <c r="E24" s="305"/>
      <c r="F24" s="293">
        <v>3</v>
      </c>
      <c r="G24" s="299">
        <v>122</v>
      </c>
      <c r="H24" s="299">
        <v>99</v>
      </c>
      <c r="I24" s="299">
        <v>999</v>
      </c>
      <c r="J24" s="299">
        <v>66</v>
      </c>
      <c r="K24" s="299">
        <v>93</v>
      </c>
      <c r="L24" s="299">
        <v>33</v>
      </c>
      <c r="M24" s="299">
        <v>56</v>
      </c>
      <c r="N24" s="299">
        <v>68</v>
      </c>
      <c r="O24" s="299">
        <v>25</v>
      </c>
      <c r="P24" s="299">
        <v>62</v>
      </c>
      <c r="Q24" s="299">
        <v>23</v>
      </c>
      <c r="R24" s="299">
        <v>82</v>
      </c>
      <c r="S24" s="299">
        <v>23</v>
      </c>
      <c r="T24" s="300">
        <v>55</v>
      </c>
      <c r="W24" s="271"/>
      <c r="X24" s="271"/>
      <c r="Y24" s="271"/>
    </row>
    <row r="25" spans="1:26">
      <c r="A25" s="301">
        <v>4</v>
      </c>
      <c r="B25" s="302" t="s">
        <v>442</v>
      </c>
      <c r="C25" s="303">
        <v>6.4583333333333339</v>
      </c>
      <c r="D25" s="304">
        <v>2.8</v>
      </c>
      <c r="E25" s="305"/>
      <c r="F25" s="293">
        <v>4</v>
      </c>
      <c r="G25" s="299">
        <v>64</v>
      </c>
      <c r="H25" s="299">
        <v>70</v>
      </c>
      <c r="I25" s="299">
        <v>66</v>
      </c>
      <c r="J25" s="299">
        <v>999</v>
      </c>
      <c r="K25" s="299">
        <v>83</v>
      </c>
      <c r="L25" s="299">
        <v>74</v>
      </c>
      <c r="M25" s="299">
        <v>113</v>
      </c>
      <c r="N25" s="299">
        <v>24</v>
      </c>
      <c r="O25" s="299">
        <v>71</v>
      </c>
      <c r="P25" s="299">
        <v>110</v>
      </c>
      <c r="Q25" s="299">
        <v>45</v>
      </c>
      <c r="R25" s="299">
        <v>37</v>
      </c>
      <c r="S25" s="299">
        <v>80</v>
      </c>
      <c r="T25" s="300">
        <v>58</v>
      </c>
      <c r="W25" s="271"/>
      <c r="X25" s="271"/>
      <c r="Y25" s="271"/>
    </row>
    <row r="26" spans="1:26">
      <c r="A26" s="301">
        <v>5</v>
      </c>
      <c r="B26" s="302" t="s">
        <v>443</v>
      </c>
      <c r="C26" s="303">
        <v>6.6666666666666661</v>
      </c>
      <c r="D26" s="304">
        <v>9.8666666666666671</v>
      </c>
      <c r="E26" s="305"/>
      <c r="F26" s="293">
        <v>5</v>
      </c>
      <c r="G26" s="299">
        <v>89</v>
      </c>
      <c r="H26" s="299">
        <v>28</v>
      </c>
      <c r="I26" s="299">
        <v>93</v>
      </c>
      <c r="J26" s="299">
        <v>83</v>
      </c>
      <c r="K26" s="299">
        <v>999</v>
      </c>
      <c r="L26" s="299">
        <v>125</v>
      </c>
      <c r="M26" s="299">
        <v>99</v>
      </c>
      <c r="N26" s="299">
        <v>59</v>
      </c>
      <c r="O26" s="299">
        <v>73</v>
      </c>
      <c r="P26" s="299">
        <v>155</v>
      </c>
      <c r="Q26" s="299">
        <v>77</v>
      </c>
      <c r="R26" s="299">
        <v>52</v>
      </c>
      <c r="S26" s="299">
        <v>114</v>
      </c>
      <c r="T26" s="300">
        <v>35</v>
      </c>
      <c r="W26" s="271"/>
      <c r="X26" s="271"/>
      <c r="Y26" s="271"/>
    </row>
    <row r="27" spans="1:26">
      <c r="A27" s="301">
        <v>6</v>
      </c>
      <c r="B27" s="302" t="s">
        <v>444</v>
      </c>
      <c r="C27" s="303">
        <v>2.0833333333333335</v>
      </c>
      <c r="D27" s="304">
        <v>1.6666666666666665</v>
      </c>
      <c r="E27" s="305"/>
      <c r="F27" s="293">
        <v>6</v>
      </c>
      <c r="G27" s="299">
        <v>136</v>
      </c>
      <c r="H27" s="299">
        <v>125</v>
      </c>
      <c r="I27" s="299">
        <v>33</v>
      </c>
      <c r="J27" s="299">
        <v>74</v>
      </c>
      <c r="K27" s="299">
        <v>125</v>
      </c>
      <c r="L27" s="299">
        <v>999</v>
      </c>
      <c r="M27" s="299">
        <v>80</v>
      </c>
      <c r="N27" s="299">
        <v>88</v>
      </c>
      <c r="O27" s="299">
        <v>58</v>
      </c>
      <c r="P27" s="299">
        <v>32</v>
      </c>
      <c r="Q27" s="299">
        <v>48</v>
      </c>
      <c r="R27" s="299">
        <v>104</v>
      </c>
      <c r="S27" s="299">
        <v>19</v>
      </c>
      <c r="T27" s="300">
        <v>88</v>
      </c>
      <c r="W27" s="271"/>
      <c r="X27" s="271"/>
      <c r="Y27" s="271"/>
    </row>
    <row r="28" spans="1:26">
      <c r="A28" s="301">
        <v>7</v>
      </c>
      <c r="B28" s="302" t="s">
        <v>445</v>
      </c>
      <c r="C28" s="303">
        <v>1.4583333333333335</v>
      </c>
      <c r="D28" s="304">
        <v>8.6666666666666679</v>
      </c>
      <c r="E28" s="305"/>
      <c r="F28" s="293">
        <v>7</v>
      </c>
      <c r="G28" s="299">
        <v>159</v>
      </c>
      <c r="H28" s="299">
        <v>120</v>
      </c>
      <c r="I28" s="299">
        <v>56</v>
      </c>
      <c r="J28" s="299">
        <v>113</v>
      </c>
      <c r="K28" s="299">
        <v>99</v>
      </c>
      <c r="L28" s="299">
        <v>80</v>
      </c>
      <c r="M28" s="299">
        <v>999</v>
      </c>
      <c r="N28" s="299">
        <v>106</v>
      </c>
      <c r="O28" s="299">
        <v>43</v>
      </c>
      <c r="P28" s="299">
        <v>95</v>
      </c>
      <c r="Q28" s="299">
        <v>70</v>
      </c>
      <c r="R28" s="299">
        <v>116</v>
      </c>
      <c r="S28" s="299">
        <v>61</v>
      </c>
      <c r="T28" s="300">
        <v>75</v>
      </c>
      <c r="W28" s="271"/>
      <c r="X28" s="271"/>
      <c r="Y28" s="271"/>
    </row>
    <row r="29" spans="1:26">
      <c r="A29" s="301">
        <v>8</v>
      </c>
      <c r="B29" s="302" t="s">
        <v>446</v>
      </c>
      <c r="C29" s="303">
        <v>6.25</v>
      </c>
      <c r="D29" s="304">
        <v>5</v>
      </c>
      <c r="E29" s="305"/>
      <c r="F29" s="293">
        <v>8</v>
      </c>
      <c r="G29" s="299">
        <v>59</v>
      </c>
      <c r="H29" s="299">
        <v>47</v>
      </c>
      <c r="I29" s="299">
        <v>68</v>
      </c>
      <c r="J29" s="299">
        <v>24</v>
      </c>
      <c r="K29" s="299">
        <v>59</v>
      </c>
      <c r="L29" s="299">
        <v>88</v>
      </c>
      <c r="M29" s="299">
        <v>106</v>
      </c>
      <c r="N29" s="299">
        <v>999</v>
      </c>
      <c r="O29" s="299">
        <v>65</v>
      </c>
      <c r="P29" s="299">
        <v>119</v>
      </c>
      <c r="Q29" s="299">
        <v>46</v>
      </c>
      <c r="R29" s="299">
        <v>16</v>
      </c>
      <c r="S29" s="299">
        <v>87</v>
      </c>
      <c r="T29" s="300">
        <v>41</v>
      </c>
      <c r="W29" s="271"/>
      <c r="X29" s="271"/>
      <c r="Y29" s="271"/>
    </row>
    <row r="30" spans="1:26">
      <c r="A30" s="301">
        <v>9</v>
      </c>
      <c r="B30" s="302" t="s">
        <v>447</v>
      </c>
      <c r="C30" s="303">
        <v>3.4375</v>
      </c>
      <c r="D30" s="304">
        <v>6.6666666666666661</v>
      </c>
      <c r="F30" s="293">
        <v>9</v>
      </c>
      <c r="G30" s="299">
        <v>119</v>
      </c>
      <c r="H30" s="299">
        <v>83</v>
      </c>
      <c r="I30" s="299">
        <v>25</v>
      </c>
      <c r="J30" s="299">
        <v>71</v>
      </c>
      <c r="K30" s="299">
        <v>73</v>
      </c>
      <c r="L30" s="299">
        <v>58</v>
      </c>
      <c r="M30" s="299">
        <v>43</v>
      </c>
      <c r="N30" s="299">
        <v>65</v>
      </c>
      <c r="O30" s="299">
        <v>999</v>
      </c>
      <c r="P30" s="299">
        <v>86</v>
      </c>
      <c r="Q30" s="299">
        <v>29</v>
      </c>
      <c r="R30" s="299">
        <v>75</v>
      </c>
      <c r="S30" s="299">
        <v>45</v>
      </c>
      <c r="T30" s="300">
        <v>39</v>
      </c>
      <c r="W30" s="271"/>
      <c r="X30" s="271"/>
      <c r="Y30" s="271"/>
    </row>
    <row r="31" spans="1:26">
      <c r="A31" s="301">
        <v>10</v>
      </c>
      <c r="B31" s="302" t="s">
        <v>448</v>
      </c>
      <c r="C31" s="303">
        <v>0.10416666666666666</v>
      </c>
      <c r="D31" s="304">
        <v>0.16666666666666666</v>
      </c>
      <c r="F31" s="293">
        <v>10</v>
      </c>
      <c r="G31" s="299">
        <v>172</v>
      </c>
      <c r="H31" s="299">
        <v>160</v>
      </c>
      <c r="I31" s="299">
        <v>62</v>
      </c>
      <c r="J31" s="299">
        <v>110</v>
      </c>
      <c r="K31" s="299">
        <v>155</v>
      </c>
      <c r="L31" s="299">
        <v>32</v>
      </c>
      <c r="M31" s="299">
        <v>95</v>
      </c>
      <c r="N31" s="299">
        <v>119</v>
      </c>
      <c r="O31" s="299">
        <v>86</v>
      </c>
      <c r="P31" s="299">
        <v>999</v>
      </c>
      <c r="Q31" s="299">
        <v>81</v>
      </c>
      <c r="R31" s="299">
        <v>139</v>
      </c>
      <c r="S31" s="299">
        <v>42</v>
      </c>
      <c r="T31" s="300">
        <v>120</v>
      </c>
      <c r="W31" s="271"/>
      <c r="X31" s="271"/>
      <c r="Y31" s="271"/>
    </row>
    <row r="32" spans="1:26">
      <c r="A32" s="301">
        <v>11</v>
      </c>
      <c r="B32" s="302" t="s">
        <v>449</v>
      </c>
      <c r="C32" s="303">
        <v>3.645833333333333</v>
      </c>
      <c r="D32" s="304">
        <v>5</v>
      </c>
      <c r="E32" s="306"/>
      <c r="F32" s="293">
        <v>11</v>
      </c>
      <c r="G32" s="299">
        <v>101</v>
      </c>
      <c r="H32" s="299">
        <v>80</v>
      </c>
      <c r="I32" s="299">
        <v>23</v>
      </c>
      <c r="J32" s="299">
        <v>45</v>
      </c>
      <c r="K32" s="299">
        <v>77</v>
      </c>
      <c r="L32" s="299">
        <v>48</v>
      </c>
      <c r="M32" s="299">
        <v>70</v>
      </c>
      <c r="N32" s="299">
        <v>46</v>
      </c>
      <c r="O32" s="299">
        <v>29</v>
      </c>
      <c r="P32" s="299">
        <v>81</v>
      </c>
      <c r="Q32" s="299">
        <v>999</v>
      </c>
      <c r="R32" s="299">
        <v>60</v>
      </c>
      <c r="S32" s="299">
        <v>44</v>
      </c>
      <c r="T32" s="300">
        <v>41</v>
      </c>
      <c r="W32" s="271"/>
      <c r="X32" s="271"/>
      <c r="Y32" s="271"/>
      <c r="Z32" s="307"/>
    </row>
    <row r="33" spans="1:25">
      <c r="A33" s="301">
        <v>12</v>
      </c>
      <c r="B33" s="302" t="s">
        <v>450</v>
      </c>
      <c r="C33" s="303">
        <v>7.6041666666666661</v>
      </c>
      <c r="D33" s="304">
        <v>5.333333333333333</v>
      </c>
      <c r="E33" s="306"/>
      <c r="F33" s="293">
        <v>12</v>
      </c>
      <c r="G33" s="299">
        <v>45</v>
      </c>
      <c r="H33" s="299">
        <v>34</v>
      </c>
      <c r="I33" s="299">
        <v>82</v>
      </c>
      <c r="J33" s="299">
        <v>37</v>
      </c>
      <c r="K33" s="299">
        <v>52</v>
      </c>
      <c r="L33" s="299">
        <v>104</v>
      </c>
      <c r="M33" s="299">
        <v>116</v>
      </c>
      <c r="N33" s="299">
        <v>16</v>
      </c>
      <c r="O33" s="299">
        <v>75</v>
      </c>
      <c r="P33" s="299">
        <v>139</v>
      </c>
      <c r="Q33" s="299">
        <v>60</v>
      </c>
      <c r="R33" s="299">
        <v>999</v>
      </c>
      <c r="S33" s="299">
        <v>102</v>
      </c>
      <c r="T33" s="308">
        <v>45</v>
      </c>
      <c r="W33" s="271"/>
      <c r="X33" s="271"/>
      <c r="Y33" s="271"/>
    </row>
    <row r="34" spans="1:25">
      <c r="A34" s="301">
        <v>13</v>
      </c>
      <c r="B34" s="302" t="s">
        <v>451</v>
      </c>
      <c r="C34" s="303">
        <v>1.7708333333333335</v>
      </c>
      <c r="D34" s="304">
        <v>3.1666666666666665</v>
      </c>
      <c r="E34" s="306"/>
      <c r="F34" s="293">
        <v>13</v>
      </c>
      <c r="G34" s="299">
        <v>141</v>
      </c>
      <c r="H34" s="299">
        <v>121</v>
      </c>
      <c r="I34" s="299">
        <v>23</v>
      </c>
      <c r="J34" s="299">
        <v>80</v>
      </c>
      <c r="K34" s="299">
        <v>114</v>
      </c>
      <c r="L34" s="299">
        <v>19</v>
      </c>
      <c r="M34" s="299">
        <v>61</v>
      </c>
      <c r="N34" s="299">
        <v>87</v>
      </c>
      <c r="O34" s="299">
        <v>45</v>
      </c>
      <c r="P34" s="299">
        <v>42</v>
      </c>
      <c r="Q34" s="299">
        <v>44</v>
      </c>
      <c r="R34" s="299">
        <v>102</v>
      </c>
      <c r="S34" s="299">
        <v>999</v>
      </c>
      <c r="T34" s="308">
        <v>78</v>
      </c>
      <c r="W34" s="271"/>
      <c r="X34" s="271"/>
      <c r="Y34" s="271"/>
    </row>
    <row r="35" spans="1:25">
      <c r="A35" s="309">
        <v>14</v>
      </c>
      <c r="B35" s="310" t="s">
        <v>452</v>
      </c>
      <c r="C35" s="311">
        <v>5.8333333333333339</v>
      </c>
      <c r="D35" s="312">
        <v>8</v>
      </c>
      <c r="F35" s="293">
        <v>14</v>
      </c>
      <c r="G35" s="313">
        <v>89</v>
      </c>
      <c r="H35" s="313">
        <v>47</v>
      </c>
      <c r="I35" s="313">
        <v>55</v>
      </c>
      <c r="J35" s="313">
        <v>58</v>
      </c>
      <c r="K35" s="313">
        <v>35</v>
      </c>
      <c r="L35" s="313">
        <v>88</v>
      </c>
      <c r="M35" s="313">
        <v>75</v>
      </c>
      <c r="N35" s="313">
        <v>41</v>
      </c>
      <c r="O35" s="313">
        <v>39</v>
      </c>
      <c r="P35" s="313">
        <v>120</v>
      </c>
      <c r="Q35" s="313">
        <v>41</v>
      </c>
      <c r="R35" s="313">
        <v>45</v>
      </c>
      <c r="S35" s="313">
        <v>78</v>
      </c>
      <c r="T35" s="300">
        <v>999</v>
      </c>
      <c r="W35" s="271"/>
      <c r="X35" s="271"/>
      <c r="Y35" s="271"/>
    </row>
    <row r="36" spans="1:25">
      <c r="A36" s="314"/>
      <c r="B36" s="314"/>
      <c r="C36" s="314"/>
      <c r="D36" s="314"/>
    </row>
  </sheetData>
  <mergeCells count="2">
    <mergeCell ref="Q2:R2"/>
    <mergeCell ref="C20:D2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" sqref="A2"/>
    </sheetView>
  </sheetViews>
  <sheetFormatPr defaultRowHeight="12.75"/>
  <cols>
    <col min="2" max="2" width="11.42578125" bestFit="1" customWidth="1"/>
  </cols>
  <sheetData>
    <row r="1" spans="1:11">
      <c r="A1" s="1" t="s">
        <v>399</v>
      </c>
    </row>
    <row r="2" spans="1:11">
      <c r="B2" s="230" t="s">
        <v>400</v>
      </c>
      <c r="C2" s="231">
        <v>1</v>
      </c>
      <c r="D2" s="232">
        <v>2</v>
      </c>
      <c r="E2" s="232">
        <v>3</v>
      </c>
      <c r="F2" s="232">
        <v>4</v>
      </c>
      <c r="G2" s="232">
        <v>5</v>
      </c>
      <c r="H2" s="232">
        <v>6</v>
      </c>
      <c r="I2" s="232">
        <v>7</v>
      </c>
      <c r="J2" s="233">
        <v>8</v>
      </c>
    </row>
    <row r="3" spans="1:11">
      <c r="B3" s="230" t="s">
        <v>114</v>
      </c>
      <c r="C3" s="234" t="s">
        <v>84</v>
      </c>
      <c r="D3" s="120" t="s">
        <v>401</v>
      </c>
      <c r="E3" s="120" t="s">
        <v>370</v>
      </c>
      <c r="F3" s="120" t="s">
        <v>182</v>
      </c>
      <c r="G3" s="120" t="s">
        <v>284</v>
      </c>
      <c r="H3" s="120" t="s">
        <v>402</v>
      </c>
      <c r="I3" s="120" t="s">
        <v>403</v>
      </c>
      <c r="J3" s="235" t="s">
        <v>340</v>
      </c>
    </row>
    <row r="4" spans="1:11">
      <c r="B4" s="230" t="s">
        <v>404</v>
      </c>
      <c r="C4" s="236">
        <v>2700</v>
      </c>
      <c r="D4" s="237">
        <v>2900</v>
      </c>
      <c r="E4" s="237">
        <v>3500</v>
      </c>
      <c r="F4" s="237">
        <v>2200</v>
      </c>
      <c r="G4" s="237">
        <v>3300</v>
      </c>
      <c r="H4" s="237">
        <v>3000</v>
      </c>
      <c r="I4" s="237">
        <v>2000</v>
      </c>
      <c r="J4" s="238">
        <v>1800</v>
      </c>
    </row>
    <row r="5" spans="1:11">
      <c r="B5" s="230" t="s">
        <v>405</v>
      </c>
      <c r="C5" s="221">
        <v>6</v>
      </c>
      <c r="D5" s="229">
        <v>8</v>
      </c>
      <c r="E5" s="229">
        <v>9</v>
      </c>
      <c r="F5" s="229">
        <v>7</v>
      </c>
      <c r="G5" s="229">
        <v>8</v>
      </c>
      <c r="H5" s="229">
        <v>8</v>
      </c>
      <c r="I5" s="229">
        <v>6</v>
      </c>
      <c r="J5" s="222">
        <v>5</v>
      </c>
    </row>
    <row r="6" spans="1:11">
      <c r="B6" s="230" t="s">
        <v>406</v>
      </c>
      <c r="C6" s="223">
        <v>1750</v>
      </c>
      <c r="D6" s="224">
        <v>1250</v>
      </c>
      <c r="E6" s="224">
        <v>2000</v>
      </c>
      <c r="F6" s="224">
        <v>1500</v>
      </c>
      <c r="G6" s="224">
        <v>1750</v>
      </c>
      <c r="H6" s="224">
        <v>1500</v>
      </c>
      <c r="I6" s="224">
        <v>1000</v>
      </c>
      <c r="J6" s="225">
        <v>1500</v>
      </c>
    </row>
    <row r="8" spans="1:11">
      <c r="A8" s="239" t="s">
        <v>407</v>
      </c>
      <c r="B8" s="240" t="s">
        <v>114</v>
      </c>
      <c r="C8" s="68"/>
      <c r="D8" s="69"/>
      <c r="E8" s="69"/>
      <c r="F8" s="69"/>
      <c r="G8" s="241" t="s">
        <v>408</v>
      </c>
      <c r="H8" s="69"/>
      <c r="I8" s="69"/>
      <c r="J8" s="102"/>
      <c r="K8" s="240" t="s">
        <v>300</v>
      </c>
    </row>
    <row r="9" spans="1:11">
      <c r="A9" s="226">
        <v>1</v>
      </c>
      <c r="B9" s="242" t="s">
        <v>84</v>
      </c>
      <c r="C9" s="243">
        <v>1</v>
      </c>
      <c r="D9" s="243">
        <v>13</v>
      </c>
      <c r="E9" s="243">
        <v>16</v>
      </c>
      <c r="F9" s="85">
        <v>11</v>
      </c>
      <c r="G9" s="243">
        <v>15</v>
      </c>
      <c r="H9" s="243">
        <v>11</v>
      </c>
      <c r="I9" s="85">
        <v>8</v>
      </c>
      <c r="J9" s="85">
        <v>12</v>
      </c>
      <c r="K9" s="228">
        <v>275</v>
      </c>
    </row>
    <row r="10" spans="1:11">
      <c r="A10" s="221">
        <v>2</v>
      </c>
      <c r="B10" s="244" t="s">
        <v>85</v>
      </c>
      <c r="C10" s="245">
        <v>4</v>
      </c>
      <c r="D10" s="245">
        <v>15</v>
      </c>
      <c r="E10" s="245">
        <v>15</v>
      </c>
      <c r="F10" s="51">
        <v>12</v>
      </c>
      <c r="G10" s="245">
        <v>16</v>
      </c>
      <c r="H10" s="245">
        <v>13</v>
      </c>
      <c r="I10" s="51">
        <v>11</v>
      </c>
      <c r="J10" s="51">
        <v>10</v>
      </c>
      <c r="K10" s="222">
        <v>160</v>
      </c>
    </row>
    <row r="11" spans="1:11">
      <c r="A11" s="221">
        <v>3</v>
      </c>
      <c r="B11" s="244" t="s">
        <v>401</v>
      </c>
      <c r="C11" s="245">
        <v>13</v>
      </c>
      <c r="D11" s="245">
        <v>1</v>
      </c>
      <c r="E11" s="245">
        <v>10</v>
      </c>
      <c r="F11" s="51">
        <v>8</v>
      </c>
      <c r="G11" s="245">
        <v>4</v>
      </c>
      <c r="H11" s="245">
        <v>4</v>
      </c>
      <c r="I11" s="51">
        <v>7</v>
      </c>
      <c r="J11" s="51">
        <v>13</v>
      </c>
      <c r="K11" s="222">
        <v>240</v>
      </c>
    </row>
    <row r="12" spans="1:11">
      <c r="A12" s="221">
        <v>4</v>
      </c>
      <c r="B12" s="244" t="s">
        <v>409</v>
      </c>
      <c r="C12" s="245">
        <v>7</v>
      </c>
      <c r="D12" s="245">
        <v>6</v>
      </c>
      <c r="E12" s="245">
        <v>11</v>
      </c>
      <c r="F12" s="51">
        <v>6</v>
      </c>
      <c r="G12" s="245">
        <v>8</v>
      </c>
      <c r="H12" s="245">
        <v>6</v>
      </c>
      <c r="I12" s="51">
        <v>4</v>
      </c>
      <c r="J12" s="51">
        <v>10</v>
      </c>
      <c r="K12" s="222">
        <v>260</v>
      </c>
    </row>
    <row r="13" spans="1:11">
      <c r="A13" s="221">
        <v>5</v>
      </c>
      <c r="B13" s="244" t="s">
        <v>410</v>
      </c>
      <c r="C13" s="245">
        <v>4</v>
      </c>
      <c r="D13" s="245">
        <v>10</v>
      </c>
      <c r="E13" s="245">
        <v>15</v>
      </c>
      <c r="F13" s="51">
        <v>10</v>
      </c>
      <c r="G13" s="245">
        <v>13</v>
      </c>
      <c r="H13" s="245">
        <v>8</v>
      </c>
      <c r="I13" s="51">
        <v>4</v>
      </c>
      <c r="J13" s="51">
        <v>14</v>
      </c>
      <c r="K13" s="222">
        <v>135</v>
      </c>
    </row>
    <row r="14" spans="1:11">
      <c r="A14" s="221">
        <v>6</v>
      </c>
      <c r="B14" s="244" t="s">
        <v>411</v>
      </c>
      <c r="C14" s="245">
        <v>2</v>
      </c>
      <c r="D14" s="245">
        <v>11</v>
      </c>
      <c r="E14" s="245">
        <v>14</v>
      </c>
      <c r="F14" s="51">
        <v>9</v>
      </c>
      <c r="G14" s="245">
        <v>13</v>
      </c>
      <c r="H14" s="245">
        <v>9</v>
      </c>
      <c r="I14" s="51">
        <v>7</v>
      </c>
      <c r="J14" s="51">
        <v>11</v>
      </c>
      <c r="K14" s="222">
        <v>160</v>
      </c>
    </row>
    <row r="15" spans="1:11">
      <c r="A15" s="221">
        <v>7</v>
      </c>
      <c r="B15" s="244" t="s">
        <v>370</v>
      </c>
      <c r="C15" s="245">
        <v>16</v>
      </c>
      <c r="D15" s="245">
        <v>10</v>
      </c>
      <c r="E15" s="245">
        <v>1</v>
      </c>
      <c r="F15" s="51">
        <v>9</v>
      </c>
      <c r="G15" s="245">
        <v>6</v>
      </c>
      <c r="H15" s="245">
        <v>9</v>
      </c>
      <c r="I15" s="51">
        <v>14</v>
      </c>
      <c r="J15" s="51">
        <v>7</v>
      </c>
      <c r="K15" s="222">
        <v>400</v>
      </c>
    </row>
    <row r="16" spans="1:11">
      <c r="A16" s="221">
        <v>8</v>
      </c>
      <c r="B16" s="244" t="s">
        <v>182</v>
      </c>
      <c r="C16" s="245">
        <v>9</v>
      </c>
      <c r="D16" s="245">
        <v>6</v>
      </c>
      <c r="E16" s="245">
        <v>7</v>
      </c>
      <c r="F16" s="51">
        <v>3</v>
      </c>
      <c r="G16" s="245">
        <v>6</v>
      </c>
      <c r="H16" s="245">
        <v>6</v>
      </c>
      <c r="I16" s="51">
        <v>7</v>
      </c>
      <c r="J16" s="51">
        <v>7</v>
      </c>
      <c r="K16" s="222">
        <v>200</v>
      </c>
    </row>
    <row r="17" spans="1:11">
      <c r="A17" s="221">
        <v>9</v>
      </c>
      <c r="B17" s="244" t="s">
        <v>412</v>
      </c>
      <c r="C17" s="245">
        <v>13</v>
      </c>
      <c r="D17" s="245">
        <v>3</v>
      </c>
      <c r="E17" s="245">
        <v>7</v>
      </c>
      <c r="F17" s="51">
        <v>6</v>
      </c>
      <c r="G17" s="245">
        <v>3</v>
      </c>
      <c r="H17" s="245">
        <v>5</v>
      </c>
      <c r="I17" s="51">
        <v>8</v>
      </c>
      <c r="J17" s="51">
        <v>10</v>
      </c>
      <c r="K17" s="222">
        <v>320</v>
      </c>
    </row>
    <row r="18" spans="1:11">
      <c r="A18" s="221">
        <v>10</v>
      </c>
      <c r="B18" s="244" t="s">
        <v>413</v>
      </c>
      <c r="C18" s="245">
        <v>10</v>
      </c>
      <c r="D18" s="245">
        <v>4</v>
      </c>
      <c r="E18" s="245">
        <v>8</v>
      </c>
      <c r="F18" s="51">
        <v>4</v>
      </c>
      <c r="G18" s="245">
        <v>5</v>
      </c>
      <c r="H18" s="245">
        <v>4</v>
      </c>
      <c r="I18" s="51">
        <v>7</v>
      </c>
      <c r="J18" s="51">
        <v>9</v>
      </c>
      <c r="K18" s="222">
        <v>220</v>
      </c>
    </row>
    <row r="19" spans="1:11">
      <c r="A19" s="221">
        <v>11</v>
      </c>
      <c r="B19" s="244" t="s">
        <v>284</v>
      </c>
      <c r="C19" s="245">
        <v>15</v>
      </c>
      <c r="D19" s="245">
        <v>4</v>
      </c>
      <c r="E19" s="245">
        <v>6</v>
      </c>
      <c r="F19" s="51">
        <v>8</v>
      </c>
      <c r="G19" s="245">
        <v>1</v>
      </c>
      <c r="H19" s="245">
        <v>7</v>
      </c>
      <c r="I19" s="51">
        <v>11</v>
      </c>
      <c r="J19" s="51">
        <v>11</v>
      </c>
      <c r="K19" s="222">
        <v>190</v>
      </c>
    </row>
    <row r="20" spans="1:11">
      <c r="A20" s="221">
        <v>12</v>
      </c>
      <c r="B20" s="244" t="s">
        <v>414</v>
      </c>
      <c r="C20" s="245">
        <v>9</v>
      </c>
      <c r="D20" s="245">
        <v>10</v>
      </c>
      <c r="E20" s="245">
        <v>7</v>
      </c>
      <c r="F20" s="51">
        <v>6</v>
      </c>
      <c r="G20" s="245">
        <v>9</v>
      </c>
      <c r="H20" s="245">
        <v>8</v>
      </c>
      <c r="I20" s="51">
        <v>10</v>
      </c>
      <c r="J20" s="51">
        <v>4</v>
      </c>
      <c r="K20" s="222">
        <v>100</v>
      </c>
    </row>
    <row r="21" spans="1:11">
      <c r="A21" s="221">
        <v>13</v>
      </c>
      <c r="B21" s="244" t="s">
        <v>415</v>
      </c>
      <c r="C21" s="245">
        <v>14</v>
      </c>
      <c r="D21" s="245">
        <v>8</v>
      </c>
      <c r="E21" s="245">
        <v>2</v>
      </c>
      <c r="F21" s="51">
        <v>7</v>
      </c>
      <c r="G21" s="245">
        <v>4</v>
      </c>
      <c r="H21" s="245">
        <v>9</v>
      </c>
      <c r="I21" s="51">
        <v>12</v>
      </c>
      <c r="J21" s="51">
        <v>6</v>
      </c>
      <c r="K21" s="222">
        <v>140</v>
      </c>
    </row>
    <row r="22" spans="1:11">
      <c r="A22" s="221">
        <v>14</v>
      </c>
      <c r="B22" s="244" t="s">
        <v>416</v>
      </c>
      <c r="C22" s="245">
        <v>12</v>
      </c>
      <c r="D22" s="245">
        <v>9</v>
      </c>
      <c r="E22" s="245">
        <v>4</v>
      </c>
      <c r="F22" s="51">
        <v>6</v>
      </c>
      <c r="G22" s="245">
        <v>7</v>
      </c>
      <c r="H22" s="245">
        <v>8</v>
      </c>
      <c r="I22" s="51">
        <v>11</v>
      </c>
      <c r="J22" s="51">
        <v>4</v>
      </c>
      <c r="K22" s="222">
        <v>310</v>
      </c>
    </row>
    <row r="23" spans="1:11">
      <c r="A23" s="221">
        <v>15</v>
      </c>
      <c r="B23" s="244" t="s">
        <v>417</v>
      </c>
      <c r="C23" s="245">
        <v>4</v>
      </c>
      <c r="D23" s="245">
        <v>9</v>
      </c>
      <c r="E23" s="245">
        <v>12</v>
      </c>
      <c r="F23" s="51">
        <v>7</v>
      </c>
      <c r="G23" s="245">
        <v>11</v>
      </c>
      <c r="H23" s="245">
        <v>9</v>
      </c>
      <c r="I23" s="51">
        <v>6</v>
      </c>
      <c r="J23" s="51">
        <v>9</v>
      </c>
      <c r="K23" s="222">
        <v>125</v>
      </c>
    </row>
    <row r="24" spans="1:11">
      <c r="A24" s="221">
        <v>16</v>
      </c>
      <c r="B24" s="244" t="s">
        <v>88</v>
      </c>
      <c r="C24" s="245">
        <v>8</v>
      </c>
      <c r="D24" s="245">
        <v>8</v>
      </c>
      <c r="E24" s="245">
        <v>8</v>
      </c>
      <c r="F24" s="51">
        <v>4</v>
      </c>
      <c r="G24" s="245">
        <v>8</v>
      </c>
      <c r="H24" s="245">
        <v>8</v>
      </c>
      <c r="I24" s="51">
        <v>8</v>
      </c>
      <c r="J24" s="51">
        <v>6</v>
      </c>
      <c r="K24" s="222">
        <v>340</v>
      </c>
    </row>
    <row r="25" spans="1:11">
      <c r="A25" s="221">
        <v>17</v>
      </c>
      <c r="B25" s="244" t="s">
        <v>89</v>
      </c>
      <c r="C25" s="245">
        <v>8</v>
      </c>
      <c r="D25" s="245">
        <v>14</v>
      </c>
      <c r="E25" s="245">
        <v>12</v>
      </c>
      <c r="F25" s="51">
        <v>10</v>
      </c>
      <c r="G25" s="245">
        <v>14</v>
      </c>
      <c r="H25" s="245">
        <v>12</v>
      </c>
      <c r="I25" s="51">
        <v>12</v>
      </c>
      <c r="J25" s="51">
        <v>6</v>
      </c>
      <c r="K25" s="222">
        <v>240</v>
      </c>
    </row>
    <row r="26" spans="1:11">
      <c r="A26" s="221">
        <v>18</v>
      </c>
      <c r="B26" s="244" t="s">
        <v>91</v>
      </c>
      <c r="C26" s="245">
        <v>6</v>
      </c>
      <c r="D26" s="245">
        <v>12</v>
      </c>
      <c r="E26" s="245">
        <v>11</v>
      </c>
      <c r="F26" s="51">
        <v>8</v>
      </c>
      <c r="G26" s="245">
        <v>12</v>
      </c>
      <c r="H26" s="245">
        <v>10</v>
      </c>
      <c r="I26" s="51">
        <v>9</v>
      </c>
      <c r="J26" s="51">
        <v>7</v>
      </c>
      <c r="K26" s="222">
        <v>210</v>
      </c>
    </row>
    <row r="27" spans="1:11">
      <c r="A27" s="221">
        <v>19</v>
      </c>
      <c r="B27" s="244" t="s">
        <v>418</v>
      </c>
      <c r="C27" s="245">
        <v>16</v>
      </c>
      <c r="D27" s="245">
        <v>11</v>
      </c>
      <c r="E27" s="245">
        <v>2</v>
      </c>
      <c r="F27" s="51">
        <v>10</v>
      </c>
      <c r="G27" s="245">
        <v>8</v>
      </c>
      <c r="H27" s="245">
        <v>11</v>
      </c>
      <c r="I27" s="51">
        <v>15</v>
      </c>
      <c r="J27" s="51">
        <v>5</v>
      </c>
      <c r="K27" s="222">
        <v>150</v>
      </c>
    </row>
    <row r="28" spans="1:11">
      <c r="A28" s="221">
        <v>20</v>
      </c>
      <c r="B28" s="244" t="s">
        <v>402</v>
      </c>
      <c r="C28" s="245">
        <v>11</v>
      </c>
      <c r="D28" s="245">
        <v>2</v>
      </c>
      <c r="E28" s="245">
        <v>9</v>
      </c>
      <c r="F28" s="51">
        <v>6</v>
      </c>
      <c r="G28" s="245">
        <v>5</v>
      </c>
      <c r="H28" s="245">
        <v>3</v>
      </c>
      <c r="I28" s="51">
        <v>5</v>
      </c>
      <c r="J28" s="51">
        <v>11</v>
      </c>
      <c r="K28" s="222">
        <v>340</v>
      </c>
    </row>
    <row r="29" spans="1:11">
      <c r="A29" s="221">
        <v>21</v>
      </c>
      <c r="B29" s="244" t="s">
        <v>403</v>
      </c>
      <c r="C29" s="245">
        <v>8</v>
      </c>
      <c r="D29" s="245">
        <v>7</v>
      </c>
      <c r="E29" s="245">
        <v>14</v>
      </c>
      <c r="F29" s="51">
        <v>9</v>
      </c>
      <c r="G29" s="245">
        <v>11</v>
      </c>
      <c r="H29" s="245">
        <v>7</v>
      </c>
      <c r="I29" s="51">
        <v>1</v>
      </c>
      <c r="J29" s="51">
        <v>14</v>
      </c>
      <c r="K29" s="222">
        <v>300</v>
      </c>
    </row>
    <row r="30" spans="1:11">
      <c r="A30" s="223">
        <v>22</v>
      </c>
      <c r="B30" s="246" t="s">
        <v>340</v>
      </c>
      <c r="C30" s="247">
        <v>12</v>
      </c>
      <c r="D30" s="247">
        <v>13</v>
      </c>
      <c r="E30" s="247">
        <v>7</v>
      </c>
      <c r="F30" s="90">
        <v>9</v>
      </c>
      <c r="G30" s="247">
        <v>11</v>
      </c>
      <c r="H30" s="247">
        <v>11</v>
      </c>
      <c r="I30" s="90">
        <v>14</v>
      </c>
      <c r="J30" s="90">
        <v>1</v>
      </c>
      <c r="K30" s="225">
        <v>260</v>
      </c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4"/>
  <sheetViews>
    <sheetView workbookViewId="0">
      <selection activeCell="A2" sqref="A2"/>
    </sheetView>
  </sheetViews>
  <sheetFormatPr defaultRowHeight="12.75"/>
  <sheetData>
    <row r="1" spans="1:5">
      <c r="A1" s="1" t="s">
        <v>114</v>
      </c>
    </row>
    <row r="3" spans="1:5">
      <c r="A3" s="1" t="s">
        <v>4</v>
      </c>
    </row>
    <row r="4" spans="1:5">
      <c r="A4" s="1"/>
      <c r="B4" s="36" t="s">
        <v>250</v>
      </c>
      <c r="C4" s="36" t="s">
        <v>251</v>
      </c>
      <c r="D4" s="36" t="s">
        <v>252</v>
      </c>
      <c r="E4" s="36" t="s">
        <v>253</v>
      </c>
    </row>
    <row r="5" spans="1:5">
      <c r="A5" s="1"/>
      <c r="B5" s="2">
        <v>1</v>
      </c>
      <c r="C5">
        <v>9</v>
      </c>
      <c r="D5">
        <v>29</v>
      </c>
      <c r="E5">
        <v>12</v>
      </c>
    </row>
    <row r="6" spans="1:5">
      <c r="A6" s="1"/>
      <c r="B6" s="2">
        <v>2</v>
      </c>
      <c r="C6">
        <v>5</v>
      </c>
      <c r="D6">
        <v>50</v>
      </c>
      <c r="E6">
        <v>15</v>
      </c>
    </row>
    <row r="7" spans="1:5">
      <c r="A7" s="1"/>
      <c r="B7" s="2">
        <v>3</v>
      </c>
      <c r="C7">
        <v>26</v>
      </c>
      <c r="D7">
        <v>68</v>
      </c>
      <c r="E7">
        <v>20</v>
      </c>
    </row>
    <row r="8" spans="1:5">
      <c r="A8" s="1"/>
      <c r="B8" s="2">
        <v>4</v>
      </c>
      <c r="C8">
        <v>39</v>
      </c>
      <c r="D8">
        <v>79</v>
      </c>
      <c r="E8">
        <v>12</v>
      </c>
    </row>
    <row r="9" spans="1:5">
      <c r="A9" s="1"/>
      <c r="B9" s="2">
        <v>5</v>
      </c>
      <c r="C9">
        <v>41</v>
      </c>
      <c r="D9">
        <v>54</v>
      </c>
      <c r="E9">
        <v>8</v>
      </c>
    </row>
    <row r="10" spans="1:5">
      <c r="A10" s="1"/>
      <c r="B10" s="2">
        <v>6</v>
      </c>
      <c r="C10">
        <v>38</v>
      </c>
      <c r="D10">
        <v>59</v>
      </c>
      <c r="E10">
        <v>16</v>
      </c>
    </row>
    <row r="11" spans="1:5">
      <c r="A11" s="1"/>
      <c r="B11" s="2">
        <v>7</v>
      </c>
      <c r="C11">
        <v>63</v>
      </c>
      <c r="D11">
        <v>6</v>
      </c>
      <c r="E11">
        <v>18</v>
      </c>
    </row>
    <row r="12" spans="1:5">
      <c r="A12" s="1"/>
      <c r="B12" s="2">
        <v>8</v>
      </c>
      <c r="C12">
        <v>52</v>
      </c>
      <c r="D12">
        <v>58</v>
      </c>
      <c r="E12">
        <v>20</v>
      </c>
    </row>
    <row r="13" spans="1:5">
      <c r="A13" s="1"/>
      <c r="B13" s="2">
        <v>9</v>
      </c>
      <c r="C13">
        <v>81</v>
      </c>
      <c r="D13">
        <v>76</v>
      </c>
      <c r="E13">
        <v>12</v>
      </c>
    </row>
    <row r="14" spans="1:5">
      <c r="A14" s="1"/>
      <c r="B14" s="2">
        <v>10</v>
      </c>
      <c r="C14">
        <v>95</v>
      </c>
      <c r="D14">
        <v>93</v>
      </c>
      <c r="E14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0"/>
  <sheetViews>
    <sheetView workbookViewId="0">
      <selection activeCell="A2" sqref="A2"/>
    </sheetView>
  </sheetViews>
  <sheetFormatPr defaultRowHeight="12.75"/>
  <sheetData>
    <row r="1" spans="1:18">
      <c r="A1" s="1" t="s">
        <v>0</v>
      </c>
    </row>
    <row r="2" spans="1:18">
      <c r="A2" s="1"/>
      <c r="D2" s="2" t="s">
        <v>1</v>
      </c>
      <c r="E2" s="2" t="s">
        <v>2</v>
      </c>
      <c r="F2" s="2" t="s">
        <v>3</v>
      </c>
    </row>
    <row r="3" spans="1:18">
      <c r="A3" s="1" t="s">
        <v>4</v>
      </c>
      <c r="D3">
        <v>13</v>
      </c>
      <c r="E3">
        <v>7</v>
      </c>
      <c r="F3">
        <v>24</v>
      </c>
    </row>
    <row r="4" spans="1:18">
      <c r="A4" s="1"/>
    </row>
    <row r="5" spans="1:18">
      <c r="A5" s="1"/>
      <c r="B5" s="3" t="s">
        <v>5</v>
      </c>
      <c r="C5" s="4" t="s">
        <v>6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</row>
    <row r="6" spans="1:18">
      <c r="A6" s="1"/>
      <c r="B6" s="6" t="s">
        <v>7</v>
      </c>
      <c r="C6" s="7" t="s">
        <v>8</v>
      </c>
      <c r="D6" s="8">
        <v>16500</v>
      </c>
      <c r="E6" s="8">
        <v>52000</v>
      </c>
      <c r="F6" s="8">
        <v>45000</v>
      </c>
      <c r="G6" s="8">
        <v>22000</v>
      </c>
      <c r="H6" s="8">
        <v>76500</v>
      </c>
      <c r="I6" s="8">
        <v>110000</v>
      </c>
      <c r="J6" s="8">
        <v>122000</v>
      </c>
      <c r="K6" s="8">
        <v>62000</v>
      </c>
      <c r="L6" s="8">
        <v>7500</v>
      </c>
      <c r="M6" s="8">
        <v>69000</v>
      </c>
      <c r="N6" s="8">
        <v>70000</v>
      </c>
      <c r="O6" s="8">
        <v>82000</v>
      </c>
      <c r="P6" s="8">
        <v>10000</v>
      </c>
      <c r="Q6" s="8">
        <v>380000</v>
      </c>
      <c r="R6" s="8">
        <v>62000</v>
      </c>
    </row>
    <row r="7" spans="1:18">
      <c r="A7" s="1"/>
      <c r="B7" s="6" t="s">
        <v>9</v>
      </c>
      <c r="C7" s="7" t="s">
        <v>10</v>
      </c>
      <c r="D7">
        <v>4.6529999999999996</v>
      </c>
      <c r="E7">
        <v>4.6529999999999996</v>
      </c>
      <c r="F7">
        <v>4.6529999999999996</v>
      </c>
      <c r="G7">
        <v>4.6529999999999996</v>
      </c>
      <c r="H7">
        <v>5.194</v>
      </c>
      <c r="I7">
        <v>3.7669999999999999</v>
      </c>
      <c r="J7">
        <v>4.0549999999999997</v>
      </c>
      <c r="K7">
        <v>5.2080000000000002</v>
      </c>
      <c r="L7">
        <v>5.2080000000000002</v>
      </c>
      <c r="M7">
        <v>5.2080000000000002</v>
      </c>
      <c r="N7">
        <v>3.6520000000000001</v>
      </c>
      <c r="O7">
        <v>4.0069999999999997</v>
      </c>
      <c r="P7">
        <v>4.2910000000000004</v>
      </c>
      <c r="Q7">
        <v>5.2080000000000002</v>
      </c>
      <c r="R7">
        <v>4.0039999999999996</v>
      </c>
    </row>
    <row r="8" spans="1:18">
      <c r="A8" s="1"/>
      <c r="B8" s="6" t="s">
        <v>11</v>
      </c>
      <c r="C8" s="7" t="s">
        <v>10</v>
      </c>
      <c r="D8" s="9">
        <v>0</v>
      </c>
      <c r="E8" s="9">
        <v>0</v>
      </c>
      <c r="F8" s="9">
        <v>0</v>
      </c>
      <c r="G8" s="9">
        <v>0</v>
      </c>
      <c r="H8">
        <v>5.3129999999999997</v>
      </c>
      <c r="I8">
        <v>3.8090000000000002</v>
      </c>
      <c r="J8">
        <v>4.1849999999999996</v>
      </c>
      <c r="K8">
        <v>5.2320000000000002</v>
      </c>
      <c r="L8">
        <v>5.2320000000000002</v>
      </c>
      <c r="M8">
        <v>5.2320000000000002</v>
      </c>
      <c r="N8">
        <v>3.7330000000000001</v>
      </c>
      <c r="O8">
        <v>4.1849999999999996</v>
      </c>
      <c r="P8">
        <v>4.4390000000000001</v>
      </c>
      <c r="Q8">
        <v>5.2320000000000002</v>
      </c>
      <c r="R8">
        <v>4.1849999999999996</v>
      </c>
    </row>
    <row r="9" spans="1:18">
      <c r="A9" s="1"/>
      <c r="B9" s="6" t="s">
        <v>12</v>
      </c>
      <c r="C9" s="7" t="s">
        <v>13</v>
      </c>
      <c r="D9" s="10">
        <v>0.6573</v>
      </c>
      <c r="E9" s="10">
        <v>0.55500000000000005</v>
      </c>
      <c r="F9" s="10">
        <v>0.65500000000000003</v>
      </c>
      <c r="G9" s="10">
        <v>0.55420000000000003</v>
      </c>
      <c r="H9" s="10">
        <v>0.60970000000000002</v>
      </c>
      <c r="I9" s="10">
        <v>0.61529999999999996</v>
      </c>
      <c r="J9" s="10">
        <v>0.64770000000000005</v>
      </c>
      <c r="K9" s="10">
        <v>0.48799999999999999</v>
      </c>
      <c r="L9" s="10">
        <v>0.50290000000000001</v>
      </c>
      <c r="M9" s="10">
        <v>0.43509999999999999</v>
      </c>
      <c r="N9" s="10">
        <v>0.64170000000000005</v>
      </c>
      <c r="O9" s="10">
        <v>0.5675</v>
      </c>
      <c r="P9" s="10">
        <v>0.49519999999999997</v>
      </c>
      <c r="Q9" s="10">
        <v>0.31280000000000002</v>
      </c>
      <c r="R9" s="10">
        <v>0.50290000000000001</v>
      </c>
    </row>
    <row r="10" spans="1:18">
      <c r="A10" s="1"/>
      <c r="B10" s="6" t="s">
        <v>14</v>
      </c>
      <c r="C10" s="7" t="s">
        <v>13</v>
      </c>
      <c r="D10" s="11">
        <v>0.8</v>
      </c>
      <c r="E10" s="11">
        <v>0.7</v>
      </c>
      <c r="F10" s="12">
        <v>0.85</v>
      </c>
      <c r="G10" s="11">
        <v>0.7</v>
      </c>
      <c r="H10" s="12">
        <v>0.75</v>
      </c>
      <c r="I10" s="12">
        <v>0.75</v>
      </c>
      <c r="J10" s="11">
        <v>0.8</v>
      </c>
      <c r="K10" s="11">
        <v>0.6</v>
      </c>
      <c r="L10" s="11">
        <v>0.7</v>
      </c>
      <c r="M10" s="11">
        <v>0.6</v>
      </c>
      <c r="N10" s="11">
        <v>0.8</v>
      </c>
      <c r="O10" s="12">
        <v>0.75</v>
      </c>
      <c r="P10" s="12">
        <v>0.65</v>
      </c>
      <c r="Q10" s="12">
        <v>0.45</v>
      </c>
      <c r="R10" s="11">
        <v>0.7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3"/>
  <sheetViews>
    <sheetView workbookViewId="0">
      <selection activeCell="A2" sqref="A2"/>
    </sheetView>
  </sheetViews>
  <sheetFormatPr defaultRowHeight="12.75"/>
  <sheetData>
    <row r="1" spans="1:3">
      <c r="A1" s="1" t="s">
        <v>255</v>
      </c>
    </row>
    <row r="3" spans="1:3">
      <c r="A3" s="1" t="s">
        <v>4</v>
      </c>
      <c r="B3" s="36" t="s">
        <v>34</v>
      </c>
      <c r="C3" s="36" t="s">
        <v>254</v>
      </c>
    </row>
    <row r="4" spans="1:3">
      <c r="A4" s="1"/>
      <c r="B4">
        <v>40</v>
      </c>
      <c r="C4">
        <v>5958</v>
      </c>
    </row>
    <row r="5" spans="1:3">
      <c r="A5" s="1"/>
      <c r="B5">
        <v>44</v>
      </c>
      <c r="C5">
        <v>6662</v>
      </c>
    </row>
    <row r="6" spans="1:3">
      <c r="A6" s="1"/>
      <c r="B6">
        <v>48</v>
      </c>
      <c r="C6">
        <v>6004</v>
      </c>
    </row>
    <row r="7" spans="1:3">
      <c r="A7" s="1"/>
      <c r="B7">
        <v>48</v>
      </c>
      <c r="C7">
        <v>6011</v>
      </c>
    </row>
    <row r="8" spans="1:3">
      <c r="A8" s="1"/>
      <c r="B8">
        <v>60</v>
      </c>
      <c r="C8">
        <v>7250</v>
      </c>
    </row>
    <row r="9" spans="1:3">
      <c r="A9" s="1"/>
      <c r="B9">
        <v>70</v>
      </c>
      <c r="C9">
        <v>8632</v>
      </c>
    </row>
    <row r="10" spans="1:3">
      <c r="A10" s="1"/>
      <c r="B10">
        <v>72</v>
      </c>
      <c r="C10">
        <v>6964</v>
      </c>
    </row>
    <row r="11" spans="1:3">
      <c r="A11" s="1"/>
      <c r="B11">
        <v>90</v>
      </c>
      <c r="C11">
        <v>11097</v>
      </c>
    </row>
    <row r="12" spans="1:3">
      <c r="A12" s="1"/>
      <c r="B12">
        <v>100</v>
      </c>
      <c r="C12">
        <v>9107</v>
      </c>
    </row>
    <row r="13" spans="1:3">
      <c r="A13" s="1"/>
      <c r="B13">
        <v>168</v>
      </c>
      <c r="C13">
        <v>11498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15"/>
  <sheetViews>
    <sheetView workbookViewId="0">
      <selection activeCell="A2" sqref="A2"/>
    </sheetView>
  </sheetViews>
  <sheetFormatPr defaultRowHeight="12.75"/>
  <sheetData>
    <row r="1" spans="1:4">
      <c r="A1" s="1" t="s">
        <v>244</v>
      </c>
    </row>
    <row r="3" spans="1:4">
      <c r="A3" s="1" t="s">
        <v>4</v>
      </c>
      <c r="B3" s="36" t="s">
        <v>256</v>
      </c>
      <c r="C3" s="36" t="s">
        <v>257</v>
      </c>
      <c r="D3" s="36" t="s">
        <v>258</v>
      </c>
    </row>
    <row r="4" spans="1:4">
      <c r="B4" s="2">
        <v>1</v>
      </c>
      <c r="C4" s="151">
        <v>2350</v>
      </c>
      <c r="D4" s="9">
        <v>53.346908534483248</v>
      </c>
    </row>
    <row r="5" spans="1:4">
      <c r="B5" s="2">
        <v>2</v>
      </c>
      <c r="C5" s="151">
        <v>2200</v>
      </c>
      <c r="D5" s="9">
        <v>54.601962461488881</v>
      </c>
    </row>
    <row r="6" spans="1:4">
      <c r="B6" s="2">
        <v>3</v>
      </c>
      <c r="C6" s="151">
        <v>2450</v>
      </c>
      <c r="D6" s="9">
        <v>49.621575477745893</v>
      </c>
    </row>
    <row r="7" spans="1:4">
      <c r="B7" s="2">
        <v>4</v>
      </c>
      <c r="C7" s="151">
        <v>2600</v>
      </c>
      <c r="D7" s="9">
        <v>53.615896586344718</v>
      </c>
    </row>
    <row r="8" spans="1:4">
      <c r="B8" s="2">
        <v>5</v>
      </c>
      <c r="C8" s="151">
        <v>2550</v>
      </c>
      <c r="D8" s="9">
        <v>49.694493970123858</v>
      </c>
    </row>
    <row r="9" spans="1:4">
      <c r="B9" s="2">
        <v>6</v>
      </c>
      <c r="C9" s="151">
        <v>2400</v>
      </c>
      <c r="D9" s="9">
        <v>51.179333159502903</v>
      </c>
    </row>
    <row r="10" spans="1:4">
      <c r="B10" s="2">
        <v>7</v>
      </c>
      <c r="C10" s="151">
        <v>2300</v>
      </c>
      <c r="D10" s="9">
        <v>53.246345208485309</v>
      </c>
    </row>
    <row r="11" spans="1:4">
      <c r="B11" s="2">
        <v>8</v>
      </c>
      <c r="C11" s="151">
        <v>2650</v>
      </c>
      <c r="D11" s="9">
        <v>51.910990491418488</v>
      </c>
    </row>
    <row r="12" spans="1:4">
      <c r="B12" s="2">
        <v>9</v>
      </c>
      <c r="C12" s="151">
        <v>2700</v>
      </c>
      <c r="D12" s="9">
        <v>54.228232221683299</v>
      </c>
    </row>
    <row r="13" spans="1:4">
      <c r="B13" s="2">
        <v>10</v>
      </c>
      <c r="C13" s="151">
        <v>2750</v>
      </c>
      <c r="D13" s="9">
        <v>50.059265151879629</v>
      </c>
    </row>
    <row r="14" spans="1:4">
      <c r="B14" s="2">
        <v>11</v>
      </c>
      <c r="C14" s="151">
        <v>2500</v>
      </c>
      <c r="D14" s="9">
        <v>49.08338294246721</v>
      </c>
    </row>
    <row r="15" spans="1:4">
      <c r="B15" s="2">
        <v>12</v>
      </c>
      <c r="C15" s="151">
        <v>2250</v>
      </c>
      <c r="D15" s="9">
        <v>54.463950282986275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2.75"/>
  <cols>
    <col min="1" max="1" width="15.7109375" bestFit="1" customWidth="1"/>
  </cols>
  <sheetData>
    <row r="1" spans="1:8">
      <c r="A1" s="1" t="s">
        <v>429</v>
      </c>
    </row>
    <row r="3" spans="1:8">
      <c r="A3" s="249" t="s">
        <v>419</v>
      </c>
      <c r="B3" s="241">
        <v>1</v>
      </c>
      <c r="C3" s="241">
        <v>2</v>
      </c>
      <c r="D3" s="241">
        <v>3</v>
      </c>
      <c r="E3" s="241">
        <v>4</v>
      </c>
      <c r="F3" s="241">
        <v>5</v>
      </c>
      <c r="G3" s="241">
        <v>6</v>
      </c>
      <c r="H3" s="248">
        <v>7</v>
      </c>
    </row>
    <row r="4" spans="1:8">
      <c r="A4" s="250"/>
      <c r="B4" s="83"/>
      <c r="C4" s="84"/>
      <c r="D4" s="84"/>
      <c r="E4" s="84"/>
      <c r="F4" s="84"/>
      <c r="G4" s="84"/>
      <c r="H4" s="85"/>
    </row>
    <row r="5" spans="1:8">
      <c r="A5" s="245" t="s">
        <v>427</v>
      </c>
      <c r="B5" s="252">
        <v>3200</v>
      </c>
      <c r="C5" s="253">
        <v>3400</v>
      </c>
      <c r="D5" s="253">
        <v>3500</v>
      </c>
      <c r="E5" s="253">
        <v>3600</v>
      </c>
      <c r="F5" s="253">
        <v>3800</v>
      </c>
      <c r="G5" s="253">
        <v>4400</v>
      </c>
      <c r="H5" s="254">
        <v>4700</v>
      </c>
    </row>
    <row r="6" spans="1:8">
      <c r="A6" s="245" t="s">
        <v>428</v>
      </c>
      <c r="B6" s="252">
        <v>62000</v>
      </c>
      <c r="C6" s="253">
        <v>63000</v>
      </c>
      <c r="D6" s="253">
        <v>66000</v>
      </c>
      <c r="E6" s="253">
        <v>75000</v>
      </c>
      <c r="F6" s="253">
        <v>86000</v>
      </c>
      <c r="G6" s="253">
        <v>98000</v>
      </c>
      <c r="H6" s="254">
        <v>105000</v>
      </c>
    </row>
    <row r="7" spans="1:8">
      <c r="A7" s="245"/>
      <c r="B7" s="86"/>
      <c r="C7" s="87"/>
      <c r="D7" s="87"/>
      <c r="E7" s="87"/>
      <c r="F7" s="87"/>
      <c r="G7" s="87"/>
      <c r="H7" s="51"/>
    </row>
    <row r="8" spans="1:8">
      <c r="A8" s="251" t="s">
        <v>420</v>
      </c>
      <c r="B8" s="86"/>
      <c r="C8" s="87"/>
      <c r="D8" s="87"/>
      <c r="E8" s="87"/>
      <c r="F8" s="87"/>
      <c r="G8" s="87"/>
      <c r="H8" s="51"/>
    </row>
    <row r="9" spans="1:8">
      <c r="A9" s="245" t="s">
        <v>346</v>
      </c>
      <c r="B9" s="252">
        <v>27000</v>
      </c>
      <c r="C9" s="253">
        <v>29000</v>
      </c>
      <c r="D9" s="253">
        <v>30000</v>
      </c>
      <c r="E9" s="253">
        <v>35000</v>
      </c>
      <c r="F9" s="253">
        <v>39000</v>
      </c>
      <c r="G9" s="253">
        <v>33000</v>
      </c>
      <c r="H9" s="254">
        <v>35000</v>
      </c>
    </row>
    <row r="10" spans="1:8">
      <c r="A10" s="245" t="s">
        <v>421</v>
      </c>
      <c r="B10" s="252">
        <v>1700</v>
      </c>
      <c r="C10" s="253">
        <v>2200</v>
      </c>
      <c r="D10" s="253">
        <v>2800</v>
      </c>
      <c r="E10" s="253">
        <v>3500</v>
      </c>
      <c r="F10" s="253">
        <v>2400</v>
      </c>
      <c r="G10" s="253">
        <v>10800</v>
      </c>
      <c r="H10" s="254">
        <v>11600</v>
      </c>
    </row>
    <row r="11" spans="1:8">
      <c r="A11" s="245" t="s">
        <v>83</v>
      </c>
      <c r="B11" s="252">
        <v>4500</v>
      </c>
      <c r="C11" s="253">
        <v>4700</v>
      </c>
      <c r="D11" s="253">
        <v>4900</v>
      </c>
      <c r="E11" s="253">
        <v>5000</v>
      </c>
      <c r="F11" s="253">
        <v>5300</v>
      </c>
      <c r="G11" s="253">
        <v>5600</v>
      </c>
      <c r="H11" s="254">
        <v>5900</v>
      </c>
    </row>
    <row r="12" spans="1:8">
      <c r="A12" s="245"/>
      <c r="B12" s="86"/>
      <c r="C12" s="87"/>
      <c r="D12" s="87"/>
      <c r="E12" s="87"/>
      <c r="F12" s="87"/>
      <c r="G12" s="87"/>
      <c r="H12" s="51"/>
    </row>
    <row r="13" spans="1:8">
      <c r="A13" s="251" t="s">
        <v>422</v>
      </c>
      <c r="B13" s="86"/>
      <c r="C13" s="87"/>
      <c r="D13" s="87"/>
      <c r="E13" s="87"/>
      <c r="F13" s="87"/>
      <c r="G13" s="87"/>
      <c r="H13" s="51"/>
    </row>
    <row r="14" spans="1:8">
      <c r="A14" s="245" t="s">
        <v>423</v>
      </c>
      <c r="B14" s="86">
        <v>10300</v>
      </c>
      <c r="C14" s="87">
        <v>11700</v>
      </c>
      <c r="D14" s="253">
        <v>15000</v>
      </c>
      <c r="E14" s="87">
        <v>16200</v>
      </c>
      <c r="F14" s="87">
        <v>17800</v>
      </c>
      <c r="G14" s="253">
        <v>22000</v>
      </c>
      <c r="H14" s="254">
        <v>24000</v>
      </c>
    </row>
    <row r="15" spans="1:8">
      <c r="A15" s="245" t="s">
        <v>424</v>
      </c>
      <c r="B15" s="252">
        <v>9000</v>
      </c>
      <c r="C15" s="253">
        <v>6000</v>
      </c>
      <c r="D15" s="253">
        <v>4000</v>
      </c>
      <c r="E15" s="253">
        <v>11000</v>
      </c>
      <c r="F15" s="253">
        <v>12000</v>
      </c>
      <c r="G15" s="253">
        <v>13000</v>
      </c>
      <c r="H15" s="254">
        <v>14000</v>
      </c>
    </row>
    <row r="16" spans="1:8">
      <c r="A16" s="245"/>
      <c r="B16" s="86"/>
      <c r="C16" s="87"/>
      <c r="D16" s="87"/>
      <c r="E16" s="87"/>
      <c r="F16" s="87"/>
      <c r="G16" s="87"/>
      <c r="H16" s="51"/>
    </row>
    <row r="17" spans="1:8">
      <c r="A17" s="245" t="s">
        <v>425</v>
      </c>
      <c r="B17" s="252">
        <v>6000</v>
      </c>
      <c r="C17" s="253">
        <v>6000</v>
      </c>
      <c r="D17" s="253">
        <v>5000</v>
      </c>
      <c r="E17" s="253">
        <v>5000</v>
      </c>
      <c r="F17" s="253">
        <v>5000</v>
      </c>
      <c r="G17" s="253">
        <v>5000</v>
      </c>
      <c r="H17" s="254">
        <v>6000</v>
      </c>
    </row>
    <row r="18" spans="1:8">
      <c r="A18" s="245"/>
      <c r="B18" s="86"/>
      <c r="C18" s="87"/>
      <c r="D18" s="87"/>
      <c r="E18" s="87"/>
      <c r="F18" s="87"/>
      <c r="G18" s="87"/>
      <c r="H18" s="51"/>
    </row>
    <row r="19" spans="1:8">
      <c r="A19" s="247" t="s">
        <v>426</v>
      </c>
      <c r="B19" s="255">
        <v>3500</v>
      </c>
      <c r="C19" s="256">
        <v>3400</v>
      </c>
      <c r="D19" s="256">
        <v>4300</v>
      </c>
      <c r="E19" s="89">
        <v>-700</v>
      </c>
      <c r="F19" s="256">
        <v>4500</v>
      </c>
      <c r="G19" s="256">
        <v>8600</v>
      </c>
      <c r="H19" s="257">
        <v>8500</v>
      </c>
    </row>
    <row r="20" spans="1:8">
      <c r="A20" s="49"/>
      <c r="B20" s="49"/>
      <c r="C20" s="49"/>
      <c r="D20" s="49"/>
      <c r="E20" s="49"/>
      <c r="F20" s="49"/>
      <c r="G20" s="49"/>
      <c r="H20" s="4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"/>
  <sheetViews>
    <sheetView workbookViewId="0">
      <selection activeCell="A2" sqref="A2"/>
    </sheetView>
  </sheetViews>
  <sheetFormatPr defaultRowHeight="12.75"/>
  <cols>
    <col min="2" max="2" width="12.5703125" customWidth="1"/>
    <col min="3" max="12" width="6.7109375" customWidth="1"/>
  </cols>
  <sheetData>
    <row r="1" spans="1:12">
      <c r="A1" s="1" t="s">
        <v>106</v>
      </c>
    </row>
    <row r="2" spans="1:12">
      <c r="A2" s="1"/>
      <c r="B2" s="34" t="s">
        <v>110</v>
      </c>
    </row>
    <row r="3" spans="1:12">
      <c r="A3" s="1" t="s">
        <v>4</v>
      </c>
    </row>
    <row r="4" spans="1:12">
      <c r="A4" s="1"/>
      <c r="B4" t="s">
        <v>107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</row>
    <row r="5" spans="1:12">
      <c r="A5" s="1"/>
      <c r="B5" t="s">
        <v>108</v>
      </c>
      <c r="C5" s="53">
        <v>6</v>
      </c>
      <c r="D5" s="54">
        <v>1</v>
      </c>
      <c r="E5" s="54">
        <v>2</v>
      </c>
      <c r="F5" s="54">
        <v>5</v>
      </c>
      <c r="G5" s="54">
        <v>9</v>
      </c>
      <c r="H5" s="54">
        <v>8</v>
      </c>
      <c r="I5" s="54">
        <v>12</v>
      </c>
      <c r="J5" s="54">
        <v>3</v>
      </c>
      <c r="K5" s="54">
        <v>9</v>
      </c>
      <c r="L5" s="55">
        <v>7</v>
      </c>
    </row>
    <row r="6" spans="1:12">
      <c r="A6" s="1"/>
      <c r="B6" t="s">
        <v>109</v>
      </c>
      <c r="C6" s="59">
        <v>17</v>
      </c>
      <c r="D6" s="60">
        <v>5</v>
      </c>
      <c r="E6" s="60">
        <v>25</v>
      </c>
      <c r="F6" s="60">
        <v>15</v>
      </c>
      <c r="G6" s="60">
        <v>20</v>
      </c>
      <c r="H6" s="60">
        <v>8</v>
      </c>
      <c r="I6" s="60">
        <v>44</v>
      </c>
      <c r="J6" s="60">
        <v>24</v>
      </c>
      <c r="K6" s="60">
        <v>50</v>
      </c>
      <c r="L6" s="61">
        <v>20</v>
      </c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7"/>
  <sheetViews>
    <sheetView workbookViewId="0">
      <selection activeCell="A2" sqref="A2"/>
    </sheetView>
  </sheetViews>
  <sheetFormatPr defaultRowHeight="12.75"/>
  <cols>
    <col min="3" max="12" width="6.7109375" customWidth="1"/>
  </cols>
  <sheetData>
    <row r="1" spans="1:12">
      <c r="A1" s="1" t="s">
        <v>106</v>
      </c>
    </row>
    <row r="2" spans="1:12">
      <c r="A2" s="1"/>
      <c r="B2" s="34" t="s">
        <v>111</v>
      </c>
    </row>
    <row r="3" spans="1:12">
      <c r="A3" s="1" t="s">
        <v>4</v>
      </c>
    </row>
    <row r="4" spans="1:12">
      <c r="A4" s="1"/>
      <c r="B4" s="2" t="s">
        <v>107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</row>
    <row r="5" spans="1:12">
      <c r="A5" s="1"/>
      <c r="B5" s="52" t="s">
        <v>457</v>
      </c>
      <c r="C5" s="83">
        <v>3</v>
      </c>
      <c r="D5" s="84">
        <v>6</v>
      </c>
      <c r="E5" s="84">
        <v>8</v>
      </c>
      <c r="F5" s="84">
        <v>9</v>
      </c>
      <c r="G5" s="84">
        <v>7</v>
      </c>
      <c r="H5" s="84">
        <v>3</v>
      </c>
      <c r="I5" s="84">
        <v>8</v>
      </c>
      <c r="J5" s="84">
        <v>7</v>
      </c>
      <c r="K5" s="84">
        <v>5</v>
      </c>
      <c r="L5" s="85">
        <v>1</v>
      </c>
    </row>
    <row r="6" spans="1:12">
      <c r="A6" s="1"/>
      <c r="B6" s="52" t="s">
        <v>458</v>
      </c>
      <c r="C6" s="86">
        <v>1</v>
      </c>
      <c r="D6" s="87">
        <v>1</v>
      </c>
      <c r="E6" s="87">
        <v>9</v>
      </c>
      <c r="F6" s="87">
        <v>7</v>
      </c>
      <c r="G6" s="87">
        <v>10</v>
      </c>
      <c r="H6" s="87">
        <v>2</v>
      </c>
      <c r="I6" s="87">
        <v>9</v>
      </c>
      <c r="J6" s="87">
        <v>6</v>
      </c>
      <c r="K6" s="87">
        <v>9</v>
      </c>
      <c r="L6" s="51">
        <v>2</v>
      </c>
    </row>
    <row r="7" spans="1:12">
      <c r="A7" s="1"/>
      <c r="B7" s="52" t="s">
        <v>459</v>
      </c>
      <c r="C7" s="88">
        <v>1</v>
      </c>
      <c r="D7" s="89">
        <v>3</v>
      </c>
      <c r="E7" s="89">
        <v>4</v>
      </c>
      <c r="F7" s="89">
        <v>7</v>
      </c>
      <c r="G7" s="89">
        <v>4</v>
      </c>
      <c r="H7" s="89">
        <v>3</v>
      </c>
      <c r="I7" s="89">
        <v>9</v>
      </c>
      <c r="J7" s="89">
        <v>8</v>
      </c>
      <c r="K7" s="89">
        <v>7</v>
      </c>
      <c r="L7" s="90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17"/>
  <sheetViews>
    <sheetView workbookViewId="0">
      <selection activeCell="A2" sqref="A2"/>
    </sheetView>
  </sheetViews>
  <sheetFormatPr defaultColWidth="5.7109375" defaultRowHeight="12.75"/>
  <cols>
    <col min="2" max="2" width="11.28515625" bestFit="1" customWidth="1"/>
  </cols>
  <sheetData>
    <row r="1" spans="1:15">
      <c r="A1" s="1" t="s">
        <v>116</v>
      </c>
      <c r="B1" s="1"/>
    </row>
    <row r="3" spans="1:15">
      <c r="A3" s="1" t="s">
        <v>4</v>
      </c>
      <c r="B3" s="1"/>
      <c r="L3" s="36" t="s">
        <v>112</v>
      </c>
      <c r="M3" s="36"/>
    </row>
    <row r="4" spans="1:15">
      <c r="A4" s="1"/>
      <c r="B4" s="1"/>
      <c r="D4" s="52" t="s">
        <v>94</v>
      </c>
      <c r="E4" s="52" t="s">
        <v>95</v>
      </c>
      <c r="F4" s="52" t="s">
        <v>96</v>
      </c>
      <c r="G4" s="52" t="s">
        <v>97</v>
      </c>
      <c r="H4" s="52" t="s">
        <v>98</v>
      </c>
      <c r="I4" s="52" t="s">
        <v>99</v>
      </c>
      <c r="J4" s="52" t="s">
        <v>100</v>
      </c>
      <c r="K4" s="52" t="s">
        <v>101</v>
      </c>
      <c r="L4" s="52" t="s">
        <v>102</v>
      </c>
      <c r="M4" s="52" t="s">
        <v>103</v>
      </c>
      <c r="N4" s="52" t="s">
        <v>104</v>
      </c>
      <c r="O4" s="52" t="s">
        <v>105</v>
      </c>
    </row>
    <row r="5" spans="1:15">
      <c r="A5" t="s">
        <v>16</v>
      </c>
      <c r="C5" s="52"/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  <c r="M5">
        <v>10</v>
      </c>
      <c r="N5">
        <v>11</v>
      </c>
      <c r="O5">
        <v>12</v>
      </c>
    </row>
    <row r="6" spans="1:15">
      <c r="B6" s="49" t="s">
        <v>94</v>
      </c>
      <c r="C6">
        <v>1</v>
      </c>
      <c r="D6" s="83">
        <v>0</v>
      </c>
      <c r="E6" s="84">
        <v>2166</v>
      </c>
      <c r="F6" s="84">
        <v>577</v>
      </c>
      <c r="G6" s="84">
        <v>175</v>
      </c>
      <c r="H6" s="84">
        <v>622</v>
      </c>
      <c r="I6" s="84">
        <v>712</v>
      </c>
      <c r="J6" s="84">
        <v>1889</v>
      </c>
      <c r="K6" s="84">
        <v>339</v>
      </c>
      <c r="L6" s="84">
        <v>319</v>
      </c>
      <c r="M6" s="84">
        <v>1462</v>
      </c>
      <c r="N6" s="84">
        <v>430</v>
      </c>
      <c r="O6" s="85">
        <v>1297</v>
      </c>
    </row>
    <row r="7" spans="1:15">
      <c r="B7" s="49" t="s">
        <v>95</v>
      </c>
      <c r="C7">
        <v>2</v>
      </c>
      <c r="D7" s="86">
        <v>2166</v>
      </c>
      <c r="E7" s="87">
        <v>0</v>
      </c>
      <c r="F7" s="87">
        <v>1806</v>
      </c>
      <c r="G7" s="87">
        <v>2092</v>
      </c>
      <c r="H7" s="87">
        <v>2132</v>
      </c>
      <c r="I7" s="87">
        <v>2817</v>
      </c>
      <c r="J7" s="87">
        <v>2899</v>
      </c>
      <c r="K7" s="87">
        <v>2377</v>
      </c>
      <c r="L7" s="87">
        <v>1905</v>
      </c>
      <c r="M7" s="87">
        <v>2313</v>
      </c>
      <c r="N7" s="87">
        <v>2100</v>
      </c>
      <c r="O7" s="51">
        <v>1053</v>
      </c>
    </row>
    <row r="8" spans="1:15">
      <c r="A8" s="91" t="s">
        <v>113</v>
      </c>
      <c r="B8" s="49" t="s">
        <v>96</v>
      </c>
      <c r="C8">
        <v>3</v>
      </c>
      <c r="D8" s="86">
        <v>577</v>
      </c>
      <c r="E8" s="87">
        <v>1806</v>
      </c>
      <c r="F8" s="87">
        <v>0</v>
      </c>
      <c r="G8" s="87">
        <v>653</v>
      </c>
      <c r="H8" s="87">
        <v>348</v>
      </c>
      <c r="I8" s="87">
        <v>1273</v>
      </c>
      <c r="J8" s="87">
        <v>2345</v>
      </c>
      <c r="K8" s="87">
        <v>912</v>
      </c>
      <c r="L8" s="87">
        <v>598</v>
      </c>
      <c r="M8" s="87">
        <v>1836</v>
      </c>
      <c r="N8" s="87">
        <v>878</v>
      </c>
      <c r="O8" s="51">
        <v>1184</v>
      </c>
    </row>
    <row r="9" spans="1:15">
      <c r="A9" s="91"/>
      <c r="B9" s="49" t="s">
        <v>97</v>
      </c>
      <c r="C9">
        <v>4</v>
      </c>
      <c r="D9" s="86">
        <v>175</v>
      </c>
      <c r="E9" s="87">
        <v>2092</v>
      </c>
      <c r="F9" s="87">
        <v>653</v>
      </c>
      <c r="G9" s="87">
        <v>0</v>
      </c>
      <c r="H9" s="87">
        <v>768</v>
      </c>
      <c r="I9" s="87">
        <v>732</v>
      </c>
      <c r="J9" s="87">
        <v>1738</v>
      </c>
      <c r="K9" s="87">
        <v>300</v>
      </c>
      <c r="L9" s="87">
        <v>190</v>
      </c>
      <c r="M9" s="87">
        <v>1293</v>
      </c>
      <c r="N9" s="87">
        <v>262</v>
      </c>
      <c r="O9" s="51">
        <v>1173</v>
      </c>
    </row>
    <row r="10" spans="1:15">
      <c r="A10" s="91"/>
      <c r="B10" s="49" t="s">
        <v>98</v>
      </c>
      <c r="C10">
        <v>5</v>
      </c>
      <c r="D10" s="86">
        <v>622</v>
      </c>
      <c r="E10" s="87">
        <v>2132</v>
      </c>
      <c r="F10" s="87">
        <v>348</v>
      </c>
      <c r="G10" s="87">
        <v>768</v>
      </c>
      <c r="H10" s="87">
        <v>0</v>
      </c>
      <c r="I10" s="87">
        <v>1203</v>
      </c>
      <c r="J10" s="87">
        <v>2505</v>
      </c>
      <c r="K10" s="87">
        <v>942</v>
      </c>
      <c r="L10" s="87">
        <v>797</v>
      </c>
      <c r="M10" s="87">
        <v>2046</v>
      </c>
      <c r="N10" s="87">
        <v>1027</v>
      </c>
      <c r="O10" s="51">
        <v>1527</v>
      </c>
    </row>
    <row r="11" spans="1:15">
      <c r="A11" s="91"/>
      <c r="B11" s="49" t="s">
        <v>99</v>
      </c>
      <c r="C11">
        <v>6</v>
      </c>
      <c r="D11" s="86">
        <v>712</v>
      </c>
      <c r="E11" s="87">
        <v>2817</v>
      </c>
      <c r="F11" s="87">
        <v>1273</v>
      </c>
      <c r="G11" s="87">
        <v>732</v>
      </c>
      <c r="H11" s="87">
        <v>1203</v>
      </c>
      <c r="I11" s="87">
        <v>0</v>
      </c>
      <c r="J11" s="87">
        <v>1656</v>
      </c>
      <c r="K11" s="87">
        <v>440</v>
      </c>
      <c r="L11" s="87">
        <v>914</v>
      </c>
      <c r="M11" s="87">
        <v>1452</v>
      </c>
      <c r="N11" s="87">
        <v>743</v>
      </c>
      <c r="O11" s="51">
        <v>1849</v>
      </c>
    </row>
    <row r="12" spans="1:15">
      <c r="A12" s="91"/>
      <c r="B12" s="49" t="s">
        <v>100</v>
      </c>
      <c r="C12">
        <v>7</v>
      </c>
      <c r="D12" s="86">
        <v>1889</v>
      </c>
      <c r="E12" s="87">
        <v>2899</v>
      </c>
      <c r="F12" s="87">
        <v>2345</v>
      </c>
      <c r="G12" s="87">
        <v>1738</v>
      </c>
      <c r="H12" s="87">
        <v>2505</v>
      </c>
      <c r="I12" s="87">
        <v>1656</v>
      </c>
      <c r="J12" s="87">
        <v>0</v>
      </c>
      <c r="K12" s="87">
        <v>1616</v>
      </c>
      <c r="L12" s="87">
        <v>1747</v>
      </c>
      <c r="M12" s="87">
        <v>600</v>
      </c>
      <c r="N12" s="87">
        <v>1482</v>
      </c>
      <c r="O12" s="51">
        <v>1907</v>
      </c>
    </row>
    <row r="13" spans="1:15">
      <c r="A13" s="91"/>
      <c r="B13" s="49" t="s">
        <v>101</v>
      </c>
      <c r="C13">
        <v>8</v>
      </c>
      <c r="D13" s="86">
        <v>339</v>
      </c>
      <c r="E13" s="87">
        <v>2377</v>
      </c>
      <c r="F13" s="87">
        <v>912</v>
      </c>
      <c r="G13" s="87">
        <v>300</v>
      </c>
      <c r="H13" s="87">
        <v>942</v>
      </c>
      <c r="I13" s="87">
        <v>440</v>
      </c>
      <c r="J13" s="87">
        <v>1616</v>
      </c>
      <c r="K13" s="87">
        <v>0</v>
      </c>
      <c r="L13" s="87">
        <v>475</v>
      </c>
      <c r="M13" s="87">
        <v>1259</v>
      </c>
      <c r="N13" s="87">
        <v>331</v>
      </c>
      <c r="O13" s="51">
        <v>1419</v>
      </c>
    </row>
    <row r="14" spans="1:15">
      <c r="A14" s="91"/>
      <c r="B14" s="49" t="s">
        <v>102</v>
      </c>
      <c r="C14">
        <v>9</v>
      </c>
      <c r="D14" s="86">
        <v>319</v>
      </c>
      <c r="E14" s="87">
        <v>1905</v>
      </c>
      <c r="F14" s="87">
        <v>598</v>
      </c>
      <c r="G14" s="87">
        <v>190</v>
      </c>
      <c r="H14" s="87">
        <v>797</v>
      </c>
      <c r="I14" s="87">
        <v>914</v>
      </c>
      <c r="J14" s="87">
        <v>1747</v>
      </c>
      <c r="K14" s="87">
        <v>475</v>
      </c>
      <c r="L14" s="87">
        <v>0</v>
      </c>
      <c r="M14" s="87">
        <v>1254</v>
      </c>
      <c r="N14" s="87">
        <v>293</v>
      </c>
      <c r="O14" s="51">
        <v>987</v>
      </c>
    </row>
    <row r="15" spans="1:15">
      <c r="A15" s="91"/>
      <c r="B15" s="49" t="s">
        <v>103</v>
      </c>
      <c r="C15">
        <v>10</v>
      </c>
      <c r="D15" s="86">
        <v>1462</v>
      </c>
      <c r="E15" s="87">
        <v>2313</v>
      </c>
      <c r="F15" s="87">
        <v>1836</v>
      </c>
      <c r="G15" s="87">
        <v>1293</v>
      </c>
      <c r="H15" s="87">
        <v>2046</v>
      </c>
      <c r="I15" s="87">
        <v>1452</v>
      </c>
      <c r="J15" s="87">
        <v>600</v>
      </c>
      <c r="K15" s="87">
        <v>1259</v>
      </c>
      <c r="L15" s="87">
        <v>1254</v>
      </c>
      <c r="M15" s="87">
        <v>0</v>
      </c>
      <c r="N15" s="87">
        <v>1033</v>
      </c>
      <c r="O15" s="51">
        <v>1308</v>
      </c>
    </row>
    <row r="16" spans="1:15">
      <c r="B16" s="49" t="s">
        <v>104</v>
      </c>
      <c r="C16">
        <v>11</v>
      </c>
      <c r="D16" s="86">
        <v>430</v>
      </c>
      <c r="E16" s="87">
        <v>2100</v>
      </c>
      <c r="F16" s="87">
        <v>878</v>
      </c>
      <c r="G16" s="87">
        <v>262</v>
      </c>
      <c r="H16" s="87">
        <v>1027</v>
      </c>
      <c r="I16" s="87">
        <v>743</v>
      </c>
      <c r="J16" s="87">
        <v>1482</v>
      </c>
      <c r="K16" s="87">
        <v>331</v>
      </c>
      <c r="L16" s="87">
        <v>293</v>
      </c>
      <c r="M16" s="87">
        <v>1033</v>
      </c>
      <c r="N16" s="87">
        <v>0</v>
      </c>
      <c r="O16" s="51">
        <v>1108</v>
      </c>
    </row>
    <row r="17" spans="2:15">
      <c r="B17" s="49" t="s">
        <v>105</v>
      </c>
      <c r="C17">
        <v>12</v>
      </c>
      <c r="D17" s="88">
        <v>1297</v>
      </c>
      <c r="E17" s="89">
        <v>1053</v>
      </c>
      <c r="F17" s="89">
        <v>1184</v>
      </c>
      <c r="G17" s="89">
        <v>1173</v>
      </c>
      <c r="H17" s="89">
        <v>1527</v>
      </c>
      <c r="I17" s="89">
        <v>1849</v>
      </c>
      <c r="J17" s="89">
        <v>1907</v>
      </c>
      <c r="K17" s="89">
        <v>1419</v>
      </c>
      <c r="L17" s="89">
        <v>987</v>
      </c>
      <c r="M17" s="89">
        <v>1308</v>
      </c>
      <c r="N17" s="89">
        <v>1108</v>
      </c>
      <c r="O17" s="90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1"/>
  <sheetViews>
    <sheetView workbookViewId="0">
      <selection activeCell="A2" sqref="A2"/>
    </sheetView>
  </sheetViews>
  <sheetFormatPr defaultRowHeight="12.75"/>
  <cols>
    <col min="3" max="13" width="6.7109375" customWidth="1"/>
  </cols>
  <sheetData>
    <row r="1" spans="1:13">
      <c r="A1" s="1" t="s">
        <v>114</v>
      </c>
    </row>
    <row r="3" spans="1:13">
      <c r="B3" s="70" t="s">
        <v>83</v>
      </c>
      <c r="C3" s="49" t="s">
        <v>84</v>
      </c>
      <c r="D3" s="49" t="s">
        <v>85</v>
      </c>
      <c r="E3" s="49" t="s">
        <v>86</v>
      </c>
      <c r="F3" s="49" t="s">
        <v>87</v>
      </c>
      <c r="G3" s="49" t="s">
        <v>40</v>
      </c>
      <c r="H3" s="49" t="s">
        <v>88</v>
      </c>
      <c r="I3" s="49" t="s">
        <v>89</v>
      </c>
      <c r="J3" s="49" t="s">
        <v>90</v>
      </c>
      <c r="K3" s="49" t="s">
        <v>91</v>
      </c>
      <c r="L3" s="49" t="s">
        <v>92</v>
      </c>
      <c r="M3" s="49" t="s">
        <v>44</v>
      </c>
    </row>
    <row r="4" spans="1:13">
      <c r="A4" s="49" t="s">
        <v>84</v>
      </c>
      <c r="B4">
        <v>3600</v>
      </c>
      <c r="C4" s="71">
        <v>0</v>
      </c>
      <c r="D4" s="72">
        <v>0.15</v>
      </c>
      <c r="E4" s="72">
        <v>0.21</v>
      </c>
      <c r="F4" s="72">
        <v>0.4</v>
      </c>
      <c r="G4" s="72">
        <v>0.31</v>
      </c>
      <c r="H4" s="72">
        <v>0.42</v>
      </c>
      <c r="I4" s="72">
        <v>0.38</v>
      </c>
      <c r="J4" s="72">
        <v>0.66</v>
      </c>
      <c r="K4" s="72">
        <v>0.25</v>
      </c>
      <c r="L4" s="72">
        <v>0.48</v>
      </c>
      <c r="M4" s="73">
        <v>0.43</v>
      </c>
    </row>
    <row r="5" spans="1:13">
      <c r="A5" s="49" t="s">
        <v>85</v>
      </c>
      <c r="B5">
        <v>3600</v>
      </c>
      <c r="C5" s="74">
        <v>0.15</v>
      </c>
      <c r="D5" s="75">
        <v>0</v>
      </c>
      <c r="E5" s="75">
        <v>0.36</v>
      </c>
      <c r="F5" s="75">
        <v>0.25</v>
      </c>
      <c r="G5" s="75">
        <v>0.46</v>
      </c>
      <c r="H5" s="75">
        <v>0.36</v>
      </c>
      <c r="I5" s="75">
        <v>0.26</v>
      </c>
      <c r="J5" s="75">
        <v>0.75</v>
      </c>
      <c r="K5" s="75">
        <v>0.19</v>
      </c>
      <c r="L5" s="75">
        <v>0.35</v>
      </c>
      <c r="M5" s="76">
        <v>0.55000000000000004</v>
      </c>
    </row>
    <row r="6" spans="1:13">
      <c r="A6" s="49" t="s">
        <v>86</v>
      </c>
      <c r="B6">
        <v>3600</v>
      </c>
      <c r="C6" s="74">
        <v>0.21</v>
      </c>
      <c r="D6" s="75">
        <v>0.36</v>
      </c>
      <c r="E6" s="75">
        <v>0</v>
      </c>
      <c r="F6" s="75">
        <v>0.6</v>
      </c>
      <c r="G6" s="75">
        <v>0.3</v>
      </c>
      <c r="H6" s="75">
        <v>0.5</v>
      </c>
      <c r="I6" s="75">
        <v>0.62</v>
      </c>
      <c r="J6" s="75">
        <v>0.64</v>
      </c>
      <c r="K6" s="75">
        <v>0.44</v>
      </c>
      <c r="L6" s="75">
        <v>0.69</v>
      </c>
      <c r="M6" s="76">
        <v>0.44</v>
      </c>
    </row>
    <row r="7" spans="1:13">
      <c r="A7" s="49" t="s">
        <v>88</v>
      </c>
      <c r="B7">
        <v>3600</v>
      </c>
      <c r="C7" s="74">
        <v>0.42</v>
      </c>
      <c r="D7" s="75">
        <v>0.36</v>
      </c>
      <c r="E7" s="75">
        <v>0.5</v>
      </c>
      <c r="F7" s="75">
        <v>0.59</v>
      </c>
      <c r="G7" s="75">
        <v>0.73</v>
      </c>
      <c r="H7" s="75">
        <v>0</v>
      </c>
      <c r="I7" s="75">
        <v>0.38</v>
      </c>
      <c r="J7" s="75">
        <v>1.0900000000000001</v>
      </c>
      <c r="K7" s="75">
        <v>0.17</v>
      </c>
      <c r="L7" s="75">
        <v>0.7</v>
      </c>
      <c r="M7" s="76">
        <v>0.86</v>
      </c>
    </row>
    <row r="8" spans="1:13">
      <c r="A8" s="49" t="s">
        <v>89</v>
      </c>
      <c r="B8">
        <v>3600</v>
      </c>
      <c r="C8" s="74">
        <v>0.38</v>
      </c>
      <c r="D8" s="75">
        <v>0.26</v>
      </c>
      <c r="E8" s="75">
        <v>0.62</v>
      </c>
      <c r="F8" s="75">
        <v>0.21</v>
      </c>
      <c r="G8" s="75">
        <v>0.69</v>
      </c>
      <c r="H8" s="75">
        <v>0.38</v>
      </c>
      <c r="I8" s="75">
        <v>0</v>
      </c>
      <c r="J8" s="75">
        <v>1</v>
      </c>
      <c r="K8" s="75">
        <v>0.21</v>
      </c>
      <c r="L8" s="75">
        <v>0.41</v>
      </c>
      <c r="M8" s="76">
        <v>0.78</v>
      </c>
    </row>
    <row r="9" spans="1:13">
      <c r="A9" s="49" t="s">
        <v>91</v>
      </c>
      <c r="B9">
        <v>3600</v>
      </c>
      <c r="C9" s="74">
        <v>0.25</v>
      </c>
      <c r="D9" s="75">
        <v>0.19</v>
      </c>
      <c r="E9" s="75">
        <v>0.44</v>
      </c>
      <c r="F9" s="75">
        <v>0.41</v>
      </c>
      <c r="G9" s="75">
        <v>0.56000000000000005</v>
      </c>
      <c r="H9" s="75">
        <v>0.17</v>
      </c>
      <c r="I9" s="75">
        <v>0.21</v>
      </c>
      <c r="J9" s="75">
        <v>0.91</v>
      </c>
      <c r="K9" s="75">
        <v>0</v>
      </c>
      <c r="L9" s="75">
        <v>0.53</v>
      </c>
      <c r="M9" s="76">
        <v>0.69</v>
      </c>
    </row>
    <row r="10" spans="1:13">
      <c r="A10" s="49" t="s">
        <v>44</v>
      </c>
      <c r="B10">
        <v>3600</v>
      </c>
      <c r="C10" s="77">
        <v>0.43</v>
      </c>
      <c r="D10" s="78">
        <v>0.55000000000000004</v>
      </c>
      <c r="E10" s="78">
        <v>0.44</v>
      </c>
      <c r="F10" s="78">
        <v>0.7</v>
      </c>
      <c r="G10" s="78">
        <v>0.14000000000000001</v>
      </c>
      <c r="H10" s="78">
        <v>0.86</v>
      </c>
      <c r="I10" s="78">
        <v>0.78</v>
      </c>
      <c r="J10" s="78">
        <v>0.23</v>
      </c>
      <c r="K10" s="78">
        <v>0.69</v>
      </c>
      <c r="L10" s="78">
        <v>0.65</v>
      </c>
      <c r="M10" s="79">
        <v>0</v>
      </c>
    </row>
    <row r="11" spans="1:13">
      <c r="C11" s="80">
        <v>5000</v>
      </c>
      <c r="D11" s="81">
        <v>3000</v>
      </c>
      <c r="E11" s="81">
        <v>1400</v>
      </c>
      <c r="F11" s="81">
        <v>2200</v>
      </c>
      <c r="G11" s="81">
        <v>8800</v>
      </c>
      <c r="H11" s="81">
        <v>3000</v>
      </c>
      <c r="I11" s="81">
        <v>7800</v>
      </c>
      <c r="J11" s="81">
        <v>4400</v>
      </c>
      <c r="K11" s="81">
        <v>6800</v>
      </c>
      <c r="L11" s="81">
        <v>5800</v>
      </c>
      <c r="M11" s="82">
        <v>2200</v>
      </c>
    </row>
  </sheetData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4"/>
  <sheetViews>
    <sheetView workbookViewId="0">
      <selection activeCell="A2" sqref="A2"/>
    </sheetView>
  </sheetViews>
  <sheetFormatPr defaultColWidth="5" defaultRowHeight="12.75"/>
  <cols>
    <col min="2" max="2" width="14.42578125" bestFit="1" customWidth="1"/>
  </cols>
  <sheetData>
    <row r="1" spans="1:13">
      <c r="A1" s="1" t="s">
        <v>259</v>
      </c>
    </row>
    <row r="2" spans="1:13">
      <c r="C2" s="152">
        <v>1</v>
      </c>
      <c r="D2" s="152">
        <f>C2+1</f>
        <v>2</v>
      </c>
      <c r="E2" s="152">
        <f t="shared" ref="E2:M2" si="0">D2+1</f>
        <v>3</v>
      </c>
      <c r="F2" s="152">
        <f t="shared" si="0"/>
        <v>4</v>
      </c>
      <c r="G2" s="152">
        <f t="shared" si="0"/>
        <v>5</v>
      </c>
      <c r="H2" s="152">
        <f t="shared" si="0"/>
        <v>6</v>
      </c>
      <c r="I2" s="152">
        <f t="shared" si="0"/>
        <v>7</v>
      </c>
      <c r="J2" s="152">
        <f t="shared" si="0"/>
        <v>8</v>
      </c>
      <c r="K2" s="152">
        <f t="shared" si="0"/>
        <v>9</v>
      </c>
      <c r="L2" s="152">
        <f t="shared" si="0"/>
        <v>10</v>
      </c>
      <c r="M2" s="152">
        <f t="shared" si="0"/>
        <v>11</v>
      </c>
    </row>
    <row r="3" spans="1:13">
      <c r="A3" s="49"/>
      <c r="B3" s="49"/>
      <c r="C3" s="67" t="s">
        <v>260</v>
      </c>
      <c r="D3" s="67" t="s">
        <v>261</v>
      </c>
      <c r="E3" s="67" t="s">
        <v>262</v>
      </c>
      <c r="F3" s="67" t="s">
        <v>263</v>
      </c>
      <c r="G3" s="67" t="s">
        <v>264</v>
      </c>
      <c r="H3" s="67" t="s">
        <v>265</v>
      </c>
      <c r="I3" s="67" t="s">
        <v>266</v>
      </c>
      <c r="J3" s="67" t="s">
        <v>267</v>
      </c>
      <c r="K3" s="67" t="s">
        <v>268</v>
      </c>
      <c r="L3" s="67" t="s">
        <v>269</v>
      </c>
      <c r="M3" s="67" t="s">
        <v>270</v>
      </c>
    </row>
    <row r="4" spans="1:13">
      <c r="A4" s="52">
        <v>1</v>
      </c>
      <c r="B4" s="36" t="s">
        <v>271</v>
      </c>
      <c r="C4" s="83"/>
      <c r="D4" s="84">
        <v>229</v>
      </c>
      <c r="E4" s="84">
        <v>207</v>
      </c>
      <c r="F4" s="84">
        <v>98</v>
      </c>
      <c r="G4" s="84">
        <v>251</v>
      </c>
      <c r="H4" s="84">
        <v>241</v>
      </c>
      <c r="I4" s="84">
        <v>54</v>
      </c>
      <c r="J4" s="84">
        <v>159</v>
      </c>
      <c r="K4" s="84">
        <v>186</v>
      </c>
      <c r="L4" s="84">
        <v>234</v>
      </c>
      <c r="M4" s="85">
        <v>139</v>
      </c>
    </row>
    <row r="5" spans="1:13">
      <c r="A5" s="52">
        <f t="shared" ref="A5:A14" si="1">A4+1</f>
        <v>2</v>
      </c>
      <c r="B5" s="36" t="s">
        <v>272</v>
      </c>
      <c r="C5" s="86">
        <v>229</v>
      </c>
      <c r="D5" s="87"/>
      <c r="E5" s="87">
        <v>133</v>
      </c>
      <c r="F5" s="87">
        <v>312</v>
      </c>
      <c r="G5" s="87">
        <v>22</v>
      </c>
      <c r="H5" s="87">
        <v>105</v>
      </c>
      <c r="I5" s="87">
        <v>209</v>
      </c>
      <c r="J5" s="87">
        <v>234</v>
      </c>
      <c r="K5" s="87">
        <v>202</v>
      </c>
      <c r="L5" s="87">
        <v>444</v>
      </c>
      <c r="M5" s="51">
        <v>234</v>
      </c>
    </row>
    <row r="6" spans="1:13">
      <c r="A6" s="52">
        <f t="shared" si="1"/>
        <v>3</v>
      </c>
      <c r="B6" s="36" t="s">
        <v>273</v>
      </c>
      <c r="C6" s="86">
        <v>207</v>
      </c>
      <c r="D6" s="87">
        <v>133</v>
      </c>
      <c r="E6" s="87"/>
      <c r="F6" s="87">
        <v>230</v>
      </c>
      <c r="G6" s="87">
        <v>141</v>
      </c>
      <c r="H6" s="87">
        <v>34</v>
      </c>
      <c r="I6" s="87">
        <v>153</v>
      </c>
      <c r="J6" s="87">
        <v>110</v>
      </c>
      <c r="K6" s="87">
        <v>71</v>
      </c>
      <c r="L6" s="87">
        <v>356</v>
      </c>
      <c r="M6" s="51">
        <v>123</v>
      </c>
    </row>
    <row r="7" spans="1:13">
      <c r="A7" s="52">
        <f t="shared" si="1"/>
        <v>4</v>
      </c>
      <c r="B7" s="36" t="s">
        <v>42</v>
      </c>
      <c r="C7" s="86">
        <v>98</v>
      </c>
      <c r="D7" s="87">
        <v>312</v>
      </c>
      <c r="E7" s="87">
        <v>230</v>
      </c>
      <c r="F7" s="87"/>
      <c r="G7" s="87">
        <v>331</v>
      </c>
      <c r="H7" s="87">
        <v>264</v>
      </c>
      <c r="I7" s="87">
        <v>109</v>
      </c>
      <c r="J7" s="87">
        <v>143</v>
      </c>
      <c r="K7" s="87">
        <v>179</v>
      </c>
      <c r="L7" s="87">
        <v>144</v>
      </c>
      <c r="M7" s="51">
        <v>128</v>
      </c>
    </row>
    <row r="8" spans="1:13">
      <c r="A8" s="52">
        <f t="shared" si="1"/>
        <v>5</v>
      </c>
      <c r="B8" s="36" t="s">
        <v>90</v>
      </c>
      <c r="C8" s="86">
        <v>251</v>
      </c>
      <c r="D8" s="87">
        <v>22</v>
      </c>
      <c r="E8" s="87">
        <v>141</v>
      </c>
      <c r="F8" s="87">
        <v>331</v>
      </c>
      <c r="G8" s="87"/>
      <c r="H8" s="87">
        <v>107</v>
      </c>
      <c r="I8" s="87">
        <v>228</v>
      </c>
      <c r="J8" s="87">
        <v>251</v>
      </c>
      <c r="K8" s="87">
        <v>214</v>
      </c>
      <c r="L8" s="87">
        <v>463</v>
      </c>
      <c r="M8" s="51">
        <v>245</v>
      </c>
    </row>
    <row r="9" spans="1:13">
      <c r="A9" s="52">
        <f t="shared" si="1"/>
        <v>6</v>
      </c>
      <c r="B9" s="36" t="s">
        <v>274</v>
      </c>
      <c r="C9" s="86">
        <v>241</v>
      </c>
      <c r="D9" s="87">
        <v>105</v>
      </c>
      <c r="E9" s="87">
        <v>34</v>
      </c>
      <c r="F9" s="87">
        <v>264</v>
      </c>
      <c r="G9" s="87">
        <v>107</v>
      </c>
      <c r="H9" s="87"/>
      <c r="I9" s="87">
        <v>187</v>
      </c>
      <c r="J9" s="87">
        <v>143</v>
      </c>
      <c r="K9" s="87">
        <v>107</v>
      </c>
      <c r="L9" s="87">
        <v>389</v>
      </c>
      <c r="M9" s="51">
        <v>156</v>
      </c>
    </row>
    <row r="10" spans="1:13">
      <c r="A10" s="52">
        <f t="shared" si="1"/>
        <v>7</v>
      </c>
      <c r="B10" s="36" t="s">
        <v>44</v>
      </c>
      <c r="C10" s="86">
        <v>54</v>
      </c>
      <c r="D10" s="87">
        <v>209</v>
      </c>
      <c r="E10" s="87">
        <v>153</v>
      </c>
      <c r="F10" s="87">
        <v>109</v>
      </c>
      <c r="G10" s="87">
        <v>228</v>
      </c>
      <c r="H10" s="87">
        <v>187</v>
      </c>
      <c r="I10" s="87"/>
      <c r="J10" s="87">
        <v>105</v>
      </c>
      <c r="K10" s="87">
        <v>132</v>
      </c>
      <c r="L10" s="87">
        <v>242</v>
      </c>
      <c r="M10" s="51">
        <v>85</v>
      </c>
    </row>
    <row r="11" spans="1:13">
      <c r="A11" s="52">
        <f t="shared" si="1"/>
        <v>8</v>
      </c>
      <c r="B11" s="36" t="s">
        <v>275</v>
      </c>
      <c r="C11" s="86">
        <v>159</v>
      </c>
      <c r="D11" s="87">
        <v>234</v>
      </c>
      <c r="E11" s="87">
        <v>110</v>
      </c>
      <c r="F11" s="87">
        <v>143</v>
      </c>
      <c r="G11" s="87">
        <v>251</v>
      </c>
      <c r="H11" s="87">
        <v>143</v>
      </c>
      <c r="I11" s="87">
        <v>105</v>
      </c>
      <c r="J11" s="87"/>
      <c r="K11" s="87">
        <v>39</v>
      </c>
      <c r="L11" s="87">
        <v>250</v>
      </c>
      <c r="M11" s="51">
        <v>20</v>
      </c>
    </row>
    <row r="12" spans="1:13">
      <c r="A12" s="52">
        <f t="shared" si="1"/>
        <v>9</v>
      </c>
      <c r="B12" s="36" t="s">
        <v>276</v>
      </c>
      <c r="C12" s="86">
        <v>186</v>
      </c>
      <c r="D12" s="87">
        <v>202</v>
      </c>
      <c r="E12" s="87">
        <v>71</v>
      </c>
      <c r="F12" s="87">
        <v>179</v>
      </c>
      <c r="G12" s="87">
        <v>214</v>
      </c>
      <c r="H12" s="87">
        <v>107</v>
      </c>
      <c r="I12" s="87">
        <v>132</v>
      </c>
      <c r="J12" s="87">
        <v>39</v>
      </c>
      <c r="K12" s="87"/>
      <c r="L12" s="87">
        <v>286</v>
      </c>
      <c r="M12" s="51">
        <v>53</v>
      </c>
    </row>
    <row r="13" spans="1:13">
      <c r="A13" s="52">
        <f t="shared" si="1"/>
        <v>10</v>
      </c>
      <c r="B13" s="36" t="s">
        <v>277</v>
      </c>
      <c r="C13" s="86">
        <v>234</v>
      </c>
      <c r="D13" s="87">
        <v>444</v>
      </c>
      <c r="E13" s="87">
        <v>356</v>
      </c>
      <c r="F13" s="87">
        <v>144</v>
      </c>
      <c r="G13" s="87">
        <v>463</v>
      </c>
      <c r="H13" s="87">
        <v>389</v>
      </c>
      <c r="I13" s="87">
        <v>242</v>
      </c>
      <c r="J13" s="87">
        <v>250</v>
      </c>
      <c r="K13" s="87">
        <v>286</v>
      </c>
      <c r="L13" s="87"/>
      <c r="M13" s="51">
        <v>239</v>
      </c>
    </row>
    <row r="14" spans="1:13">
      <c r="A14" s="52">
        <f t="shared" si="1"/>
        <v>11</v>
      </c>
      <c r="B14" s="36" t="s">
        <v>278</v>
      </c>
      <c r="C14" s="88">
        <v>139</v>
      </c>
      <c r="D14" s="89">
        <v>234</v>
      </c>
      <c r="E14" s="89">
        <v>123</v>
      </c>
      <c r="F14" s="89">
        <v>128</v>
      </c>
      <c r="G14" s="89">
        <v>245</v>
      </c>
      <c r="H14" s="89">
        <v>156</v>
      </c>
      <c r="I14" s="89">
        <v>85</v>
      </c>
      <c r="J14" s="89">
        <v>20</v>
      </c>
      <c r="K14" s="89">
        <v>53</v>
      </c>
      <c r="L14" s="89">
        <v>239</v>
      </c>
      <c r="M14" s="9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2"/>
  <sheetViews>
    <sheetView workbookViewId="0">
      <selection activeCell="A2" sqref="A2"/>
    </sheetView>
  </sheetViews>
  <sheetFormatPr defaultRowHeight="12.75"/>
  <cols>
    <col min="2" max="10" width="7.28515625" customWidth="1"/>
  </cols>
  <sheetData>
    <row r="1" spans="1:10">
      <c r="A1" s="62" t="s">
        <v>279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>
      <c r="A2" s="154"/>
      <c r="B2" s="154"/>
      <c r="C2" s="154"/>
      <c r="D2" s="154"/>
      <c r="E2" s="154"/>
      <c r="F2" s="154"/>
      <c r="G2" s="154"/>
      <c r="H2" s="154"/>
      <c r="I2" s="154"/>
      <c r="J2" s="154"/>
    </row>
    <row r="3" spans="1:10">
      <c r="A3" s="154"/>
      <c r="B3" s="155" t="s">
        <v>280</v>
      </c>
      <c r="C3" s="155" t="s">
        <v>281</v>
      </c>
      <c r="D3" s="155" t="s">
        <v>282</v>
      </c>
      <c r="E3" s="155" t="s">
        <v>283</v>
      </c>
      <c r="F3" s="155" t="s">
        <v>284</v>
      </c>
      <c r="G3" s="155" t="s">
        <v>84</v>
      </c>
      <c r="H3" s="155" t="s">
        <v>285</v>
      </c>
      <c r="I3" s="155" t="s">
        <v>286</v>
      </c>
      <c r="J3" s="155" t="s">
        <v>287</v>
      </c>
    </row>
    <row r="4" spans="1:10">
      <c r="A4" s="154" t="s">
        <v>280</v>
      </c>
      <c r="B4" s="156">
        <v>0</v>
      </c>
      <c r="C4" s="157">
        <v>602</v>
      </c>
      <c r="D4" s="158">
        <v>1376</v>
      </c>
      <c r="E4" s="158">
        <v>1780</v>
      </c>
      <c r="F4" s="158">
        <v>1262</v>
      </c>
      <c r="G4" s="157">
        <v>935</v>
      </c>
      <c r="H4" s="158">
        <v>1848</v>
      </c>
      <c r="I4" s="158">
        <v>2000</v>
      </c>
      <c r="J4" s="159">
        <v>1668</v>
      </c>
    </row>
    <row r="5" spans="1:10">
      <c r="A5" s="154" t="s">
        <v>281</v>
      </c>
      <c r="B5" s="160">
        <v>602</v>
      </c>
      <c r="C5" s="161">
        <v>0</v>
      </c>
      <c r="D5" s="161">
        <v>851</v>
      </c>
      <c r="E5" s="162">
        <v>1193</v>
      </c>
      <c r="F5" s="162">
        <v>1321</v>
      </c>
      <c r="G5" s="162">
        <v>1290</v>
      </c>
      <c r="H5" s="162">
        <v>2065</v>
      </c>
      <c r="I5" s="162">
        <v>2201</v>
      </c>
      <c r="J5" s="163">
        <v>1891</v>
      </c>
    </row>
    <row r="6" spans="1:10">
      <c r="A6" s="154" t="s">
        <v>282</v>
      </c>
      <c r="B6" s="164">
        <v>1376</v>
      </c>
      <c r="C6" s="161">
        <v>851</v>
      </c>
      <c r="D6" s="161">
        <v>0</v>
      </c>
      <c r="E6" s="161">
        <v>971</v>
      </c>
      <c r="F6" s="162">
        <v>2088</v>
      </c>
      <c r="G6" s="162">
        <v>2140</v>
      </c>
      <c r="H6" s="162">
        <v>2870</v>
      </c>
      <c r="I6" s="162">
        <v>2995</v>
      </c>
      <c r="J6" s="163">
        <v>2702</v>
      </c>
    </row>
    <row r="7" spans="1:10">
      <c r="A7" s="154" t="s">
        <v>283</v>
      </c>
      <c r="B7" s="164">
        <v>1780</v>
      </c>
      <c r="C7" s="162">
        <v>1193</v>
      </c>
      <c r="D7" s="162">
        <v>971</v>
      </c>
      <c r="E7" s="161">
        <v>0</v>
      </c>
      <c r="F7" s="162">
        <v>1834</v>
      </c>
      <c r="G7" s="162">
        <v>2178</v>
      </c>
      <c r="H7" s="162">
        <v>2620</v>
      </c>
      <c r="I7" s="162">
        <v>2707</v>
      </c>
      <c r="J7" s="163">
        <v>2486</v>
      </c>
    </row>
    <row r="8" spans="1:10">
      <c r="A8" s="154" t="s">
        <v>284</v>
      </c>
      <c r="B8" s="164">
        <v>1262</v>
      </c>
      <c r="C8" s="162">
        <v>1321</v>
      </c>
      <c r="D8" s="162">
        <v>2088</v>
      </c>
      <c r="E8" s="162">
        <v>1834</v>
      </c>
      <c r="F8" s="161">
        <v>0</v>
      </c>
      <c r="G8" s="161">
        <v>655</v>
      </c>
      <c r="H8" s="161">
        <v>801</v>
      </c>
      <c r="I8" s="161">
        <v>912</v>
      </c>
      <c r="J8" s="165">
        <v>654</v>
      </c>
    </row>
    <row r="9" spans="1:10">
      <c r="A9" s="154" t="s">
        <v>84</v>
      </c>
      <c r="B9" s="160">
        <v>935</v>
      </c>
      <c r="C9" s="162">
        <v>1290</v>
      </c>
      <c r="D9" s="162">
        <v>2140</v>
      </c>
      <c r="E9" s="162">
        <v>2178</v>
      </c>
      <c r="F9" s="161">
        <v>655</v>
      </c>
      <c r="G9" s="161">
        <v>0</v>
      </c>
      <c r="H9" s="161">
        <v>940</v>
      </c>
      <c r="I9" s="162">
        <v>1096</v>
      </c>
      <c r="J9" s="165">
        <v>765</v>
      </c>
    </row>
    <row r="10" spans="1:10">
      <c r="A10" s="154" t="s">
        <v>285</v>
      </c>
      <c r="B10" s="164">
        <v>1848</v>
      </c>
      <c r="C10" s="162">
        <v>2065</v>
      </c>
      <c r="D10" s="162">
        <v>2870</v>
      </c>
      <c r="E10" s="162">
        <v>2620</v>
      </c>
      <c r="F10" s="161">
        <v>801</v>
      </c>
      <c r="G10" s="161">
        <v>940</v>
      </c>
      <c r="H10" s="161">
        <v>0</v>
      </c>
      <c r="I10" s="161">
        <v>156</v>
      </c>
      <c r="J10" s="165">
        <v>180</v>
      </c>
    </row>
    <row r="11" spans="1:10">
      <c r="A11" s="154" t="s">
        <v>286</v>
      </c>
      <c r="B11" s="164">
        <v>2000</v>
      </c>
      <c r="C11" s="162">
        <v>2201</v>
      </c>
      <c r="D11" s="162">
        <v>2995</v>
      </c>
      <c r="E11" s="162">
        <v>2707</v>
      </c>
      <c r="F11" s="161">
        <v>912</v>
      </c>
      <c r="G11" s="162">
        <v>1096</v>
      </c>
      <c r="H11" s="161">
        <v>156</v>
      </c>
      <c r="I11" s="161">
        <v>0</v>
      </c>
      <c r="J11" s="165">
        <v>333</v>
      </c>
    </row>
    <row r="12" spans="1:10">
      <c r="A12" s="154" t="s">
        <v>287</v>
      </c>
      <c r="B12" s="166">
        <v>1668</v>
      </c>
      <c r="C12" s="167">
        <v>1891</v>
      </c>
      <c r="D12" s="167">
        <v>2702</v>
      </c>
      <c r="E12" s="167">
        <v>2486</v>
      </c>
      <c r="F12" s="168">
        <v>654</v>
      </c>
      <c r="G12" s="168">
        <v>765</v>
      </c>
      <c r="H12" s="168">
        <v>180</v>
      </c>
      <c r="I12" s="168">
        <v>333</v>
      </c>
      <c r="J12" s="169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F12"/>
  <sheetViews>
    <sheetView workbookViewId="0">
      <selection activeCell="A2" sqref="A2"/>
    </sheetView>
  </sheetViews>
  <sheetFormatPr defaultRowHeight="12.75"/>
  <sheetData>
    <row r="1" spans="1:6">
      <c r="A1" s="1" t="s">
        <v>317</v>
      </c>
    </row>
    <row r="3" spans="1:6">
      <c r="A3" s="185" t="s">
        <v>318</v>
      </c>
      <c r="B3" s="68">
        <v>1</v>
      </c>
      <c r="C3" s="69">
        <v>2</v>
      </c>
      <c r="D3" s="69">
        <v>3</v>
      </c>
      <c r="E3" s="69">
        <v>4</v>
      </c>
      <c r="F3" s="102">
        <v>5</v>
      </c>
    </row>
    <row r="4" spans="1:6">
      <c r="A4" s="56" t="s">
        <v>319</v>
      </c>
      <c r="B4" s="74">
        <v>2.2000000000000002</v>
      </c>
      <c r="C4" s="57">
        <v>2.35</v>
      </c>
      <c r="D4" s="75">
        <v>2.5</v>
      </c>
      <c r="E4" s="57">
        <v>2.65</v>
      </c>
      <c r="F4" s="76">
        <v>2.8</v>
      </c>
    </row>
    <row r="5" spans="1:6">
      <c r="A5" s="56" t="s">
        <v>320</v>
      </c>
      <c r="B5" s="56">
        <v>300</v>
      </c>
      <c r="C5" s="57">
        <v>325</v>
      </c>
      <c r="D5" s="57">
        <v>350</v>
      </c>
      <c r="E5" s="57">
        <v>355</v>
      </c>
      <c r="F5" s="58">
        <v>375</v>
      </c>
    </row>
    <row r="6" spans="1:6">
      <c r="A6" s="59" t="s">
        <v>321</v>
      </c>
      <c r="B6" s="59">
        <v>800</v>
      </c>
      <c r="C6" s="60">
        <v>820</v>
      </c>
      <c r="D6" s="60">
        <v>840</v>
      </c>
      <c r="E6" s="60">
        <v>920</v>
      </c>
      <c r="F6" s="61">
        <v>960</v>
      </c>
    </row>
    <row r="8" spans="1:6">
      <c r="A8" s="186" t="s">
        <v>322</v>
      </c>
      <c r="B8" s="69">
        <v>1</v>
      </c>
      <c r="C8" s="69">
        <v>2</v>
      </c>
      <c r="D8" s="69">
        <v>3</v>
      </c>
      <c r="E8" s="102">
        <v>4</v>
      </c>
    </row>
    <row r="9" spans="1:6">
      <c r="A9" s="116" t="s">
        <v>323</v>
      </c>
      <c r="B9" s="75">
        <v>4</v>
      </c>
      <c r="C9" s="75">
        <v>4.5</v>
      </c>
      <c r="D9" s="75">
        <v>5</v>
      </c>
      <c r="E9" s="76">
        <v>5.5</v>
      </c>
    </row>
    <row r="10" spans="1:6">
      <c r="A10" s="116" t="s">
        <v>319</v>
      </c>
      <c r="B10" s="57">
        <v>2.15</v>
      </c>
      <c r="C10" s="75">
        <v>2.5</v>
      </c>
      <c r="D10" s="57">
        <v>2.75</v>
      </c>
      <c r="E10" s="58">
        <v>2.95</v>
      </c>
    </row>
    <row r="11" spans="1:6">
      <c r="A11" s="116" t="s">
        <v>320</v>
      </c>
      <c r="B11" s="57">
        <v>420</v>
      </c>
      <c r="C11" s="57">
        <v>450</v>
      </c>
      <c r="D11" s="57">
        <v>480</v>
      </c>
      <c r="E11" s="58">
        <v>510</v>
      </c>
    </row>
    <row r="12" spans="1:6">
      <c r="A12" s="117" t="s">
        <v>321</v>
      </c>
      <c r="B12" s="60">
        <v>825</v>
      </c>
      <c r="C12" s="60">
        <v>875</v>
      </c>
      <c r="D12" s="60">
        <v>925</v>
      </c>
      <c r="E12" s="61">
        <v>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A2" sqref="A2"/>
    </sheetView>
  </sheetViews>
  <sheetFormatPr defaultRowHeight="12.75"/>
  <sheetData>
    <row r="1" spans="1:15">
      <c r="A1" s="189" t="s">
        <v>324</v>
      </c>
    </row>
    <row r="3" spans="1:15">
      <c r="A3" s="190" t="s">
        <v>325</v>
      </c>
      <c r="B3" s="54"/>
      <c r="C3" s="55"/>
      <c r="E3" s="190" t="s">
        <v>326</v>
      </c>
      <c r="F3" s="54"/>
      <c r="G3" s="54"/>
      <c r="H3" s="55"/>
      <c r="J3" s="190" t="s">
        <v>327</v>
      </c>
      <c r="K3" s="54"/>
      <c r="L3" s="54"/>
      <c r="M3" s="54"/>
      <c r="N3" s="54"/>
      <c r="O3" s="55"/>
    </row>
    <row r="4" spans="1:15">
      <c r="A4" s="56"/>
      <c r="B4" s="57"/>
      <c r="C4" s="58"/>
      <c r="E4" s="56"/>
      <c r="F4" s="57"/>
      <c r="G4" s="57"/>
      <c r="H4" s="58"/>
      <c r="J4" s="56"/>
      <c r="K4" s="57"/>
      <c r="L4" s="57"/>
      <c r="M4" s="57"/>
      <c r="N4" s="57"/>
      <c r="O4" s="58"/>
    </row>
    <row r="5" spans="1:15">
      <c r="A5" s="56" t="s">
        <v>328</v>
      </c>
      <c r="B5" s="191">
        <v>2600</v>
      </c>
      <c r="C5" s="192">
        <f t="shared" ref="C5:C10" si="0">B5/$B$11</f>
        <v>4.4217687074829932E-2</v>
      </c>
      <c r="E5" s="193" t="s">
        <v>173</v>
      </c>
      <c r="F5" s="174" t="s">
        <v>115</v>
      </c>
      <c r="G5" s="174" t="s">
        <v>300</v>
      </c>
      <c r="H5" s="7" t="s">
        <v>329</v>
      </c>
      <c r="J5" s="193" t="s">
        <v>173</v>
      </c>
      <c r="K5" s="174" t="s">
        <v>330</v>
      </c>
      <c r="L5" s="174" t="s">
        <v>331</v>
      </c>
      <c r="M5" s="174" t="s">
        <v>332</v>
      </c>
      <c r="N5" s="194" t="s">
        <v>333</v>
      </c>
      <c r="O5" s="7" t="s">
        <v>334</v>
      </c>
    </row>
    <row r="6" spans="1:15">
      <c r="A6" s="56" t="s">
        <v>335</v>
      </c>
      <c r="B6" s="191">
        <v>9700</v>
      </c>
      <c r="C6" s="192">
        <f t="shared" si="0"/>
        <v>0.16496598639455781</v>
      </c>
      <c r="E6" s="56" t="s">
        <v>336</v>
      </c>
      <c r="F6" s="195">
        <v>14000</v>
      </c>
      <c r="G6" s="191">
        <f>B5+B6</f>
        <v>12300</v>
      </c>
      <c r="H6" s="196">
        <f>G6/F6</f>
        <v>0.87857142857142856</v>
      </c>
      <c r="J6" s="56" t="s">
        <v>336</v>
      </c>
      <c r="K6" s="75">
        <f>H16</f>
        <v>439.79599999999999</v>
      </c>
      <c r="L6" s="75">
        <f>H17</f>
        <v>448.67599999999999</v>
      </c>
      <c r="M6" s="197">
        <f>MAX(0,H6-1)</f>
        <v>0</v>
      </c>
      <c r="N6" s="75">
        <f>K6</f>
        <v>439.79599999999999</v>
      </c>
      <c r="O6" s="76">
        <f>G27/G6</f>
        <v>8.5040650406504064</v>
      </c>
    </row>
    <row r="7" spans="1:15">
      <c r="A7" s="56" t="s">
        <v>337</v>
      </c>
      <c r="B7" s="191">
        <v>15500</v>
      </c>
      <c r="C7" s="192">
        <f t="shared" si="0"/>
        <v>0.26360544217687076</v>
      </c>
      <c r="E7" s="56" t="s">
        <v>338</v>
      </c>
      <c r="F7" s="195">
        <v>12000</v>
      </c>
      <c r="G7" s="191">
        <f>B7</f>
        <v>15500</v>
      </c>
      <c r="H7" s="196">
        <f>G7/F7</f>
        <v>1.2916666666666667</v>
      </c>
      <c r="J7" s="56" t="s">
        <v>338</v>
      </c>
      <c r="K7" s="75">
        <f>H18</f>
        <v>405.19</v>
      </c>
      <c r="L7" s="75">
        <f>H19</f>
        <v>411.40600000000001</v>
      </c>
      <c r="M7" s="197">
        <f>MAX(0,H7-1)</f>
        <v>0.29166666666666674</v>
      </c>
      <c r="N7" s="75">
        <f>(K7+M7*L7)/H7</f>
        <v>406.59361290322585</v>
      </c>
      <c r="O7" s="76">
        <f>(G29+G30)/G7</f>
        <v>10.316129032258065</v>
      </c>
    </row>
    <row r="8" spans="1:15">
      <c r="A8" s="56" t="s">
        <v>339</v>
      </c>
      <c r="B8" s="191">
        <v>10100</v>
      </c>
      <c r="C8" s="192">
        <f t="shared" si="0"/>
        <v>0.17176870748299319</v>
      </c>
      <c r="E8" s="56" t="s">
        <v>340</v>
      </c>
      <c r="F8" s="195">
        <v>16000</v>
      </c>
      <c r="G8" s="191">
        <f>B8+B9</f>
        <v>23500</v>
      </c>
      <c r="H8" s="196">
        <f>G8/F8</f>
        <v>1.46875</v>
      </c>
      <c r="J8" s="56" t="s">
        <v>340</v>
      </c>
      <c r="K8" s="75">
        <f>H20</f>
        <v>398.6699999999999</v>
      </c>
      <c r="L8" s="75">
        <f>H21</f>
        <v>404.10899999999998</v>
      </c>
      <c r="M8" s="197">
        <f>MAX(0,H8-1)</f>
        <v>0.46875</v>
      </c>
      <c r="N8" s="75">
        <f>(K8+M8*L8)/H8</f>
        <v>400.40585106382974</v>
      </c>
      <c r="O8" s="76">
        <f>(G30+G31)/G8</f>
        <v>8.0808510638297868</v>
      </c>
    </row>
    <row r="9" spans="1:15">
      <c r="A9" s="56" t="s">
        <v>341</v>
      </c>
      <c r="B9" s="191">
        <v>13400</v>
      </c>
      <c r="C9" s="192">
        <f t="shared" si="0"/>
        <v>0.22789115646258504</v>
      </c>
      <c r="E9" s="56" t="s">
        <v>342</v>
      </c>
      <c r="F9" s="198">
        <v>12000</v>
      </c>
      <c r="G9" s="199">
        <f>B10</f>
        <v>7500</v>
      </c>
      <c r="H9" s="200">
        <f>G9/F9</f>
        <v>0.625</v>
      </c>
      <c r="J9" s="59" t="s">
        <v>342</v>
      </c>
      <c r="K9" s="78">
        <f>H22</f>
        <v>379.66500000000002</v>
      </c>
      <c r="L9" s="78">
        <f>H23</f>
        <v>384.327</v>
      </c>
      <c r="M9" s="201">
        <f>MAX(0,H9-1)</f>
        <v>0</v>
      </c>
      <c r="N9" s="78">
        <f>K9</f>
        <v>379.66500000000002</v>
      </c>
      <c r="O9" s="79">
        <f>G33/G9</f>
        <v>17.946666666666665</v>
      </c>
    </row>
    <row r="10" spans="1:15">
      <c r="A10" s="56" t="s">
        <v>343</v>
      </c>
      <c r="B10" s="199">
        <v>7500</v>
      </c>
      <c r="C10" s="192">
        <f t="shared" si="0"/>
        <v>0.12755102040816327</v>
      </c>
      <c r="E10" s="59"/>
      <c r="F10" s="198">
        <f>SUM(F6:F9)</f>
        <v>54000</v>
      </c>
      <c r="G10" s="199">
        <f>SUM(G6:G9)</f>
        <v>58800</v>
      </c>
      <c r="H10" s="200">
        <f>G10/F10</f>
        <v>1.0888888888888888</v>
      </c>
    </row>
    <row r="11" spans="1:15">
      <c r="A11" s="59"/>
      <c r="B11" s="199">
        <f>SUM(B5:B10)</f>
        <v>58800</v>
      </c>
      <c r="C11" s="61"/>
    </row>
    <row r="12" spans="1:15">
      <c r="A12" s="57"/>
      <c r="B12" s="191"/>
      <c r="C12" s="57"/>
    </row>
    <row r="13" spans="1:15">
      <c r="A13" s="57"/>
      <c r="B13" s="191"/>
      <c r="C13" s="57"/>
    </row>
    <row r="14" spans="1:15">
      <c r="A14" s="202" t="s">
        <v>344</v>
      </c>
    </row>
    <row r="15" spans="1:15">
      <c r="A15" s="203" t="s">
        <v>345</v>
      </c>
      <c r="C15" s="70" t="s">
        <v>346</v>
      </c>
      <c r="D15" s="70" t="s">
        <v>46</v>
      </c>
      <c r="E15" s="70" t="s">
        <v>347</v>
      </c>
      <c r="F15" s="70" t="s">
        <v>348</v>
      </c>
      <c r="G15" s="70" t="s">
        <v>349</v>
      </c>
      <c r="H15" s="70" t="s">
        <v>140</v>
      </c>
    </row>
    <row r="16" spans="1:15">
      <c r="A16" t="s">
        <v>336</v>
      </c>
      <c r="B16" t="s">
        <v>350</v>
      </c>
      <c r="C16" s="71">
        <v>299.2</v>
      </c>
      <c r="D16" s="72">
        <v>104</v>
      </c>
      <c r="E16" s="72">
        <v>19.600000000000001</v>
      </c>
      <c r="F16" s="72">
        <v>3.4</v>
      </c>
      <c r="G16" s="73">
        <f t="shared" ref="G16:G23" si="1">0.11*(D16+E16)</f>
        <v>13.596</v>
      </c>
      <c r="H16" s="115">
        <f>SUM(C16:G16)</f>
        <v>439.79599999999999</v>
      </c>
    </row>
    <row r="17" spans="1:8">
      <c r="B17" t="s">
        <v>351</v>
      </c>
      <c r="C17" s="74">
        <v>299.2</v>
      </c>
      <c r="D17" s="75">
        <v>110.8</v>
      </c>
      <c r="E17" s="75">
        <v>20.8</v>
      </c>
      <c r="F17" s="75">
        <v>3.4</v>
      </c>
      <c r="G17" s="76">
        <f t="shared" si="1"/>
        <v>14.475999999999999</v>
      </c>
      <c r="H17" s="204">
        <f t="shared" ref="H17:H23" si="2">SUM(C17:G17)</f>
        <v>448.67599999999999</v>
      </c>
    </row>
    <row r="18" spans="1:8">
      <c r="A18" t="s">
        <v>338</v>
      </c>
      <c r="B18" t="s">
        <v>350</v>
      </c>
      <c r="C18" s="74">
        <v>305.2</v>
      </c>
      <c r="D18" s="75">
        <v>76</v>
      </c>
      <c r="E18" s="75">
        <v>13</v>
      </c>
      <c r="F18" s="75">
        <v>1.2</v>
      </c>
      <c r="G18" s="76">
        <f t="shared" si="1"/>
        <v>9.7900000000000009</v>
      </c>
      <c r="H18" s="204">
        <f t="shared" si="2"/>
        <v>405.19</v>
      </c>
    </row>
    <row r="19" spans="1:8">
      <c r="B19" t="s">
        <v>351</v>
      </c>
      <c r="C19" s="74">
        <v>305.2</v>
      </c>
      <c r="D19" s="75">
        <v>81</v>
      </c>
      <c r="E19" s="75">
        <v>13.6</v>
      </c>
      <c r="F19" s="75">
        <v>1.2</v>
      </c>
      <c r="G19" s="76">
        <f t="shared" si="1"/>
        <v>10.405999999999999</v>
      </c>
      <c r="H19" s="204">
        <f t="shared" si="2"/>
        <v>411.40600000000001</v>
      </c>
    </row>
    <row r="20" spans="1:8">
      <c r="A20" t="s">
        <v>340</v>
      </c>
      <c r="B20" t="s">
        <v>350</v>
      </c>
      <c r="C20" s="74">
        <v>301.2</v>
      </c>
      <c r="D20" s="75">
        <v>74.599999999999994</v>
      </c>
      <c r="E20" s="75">
        <v>12.4</v>
      </c>
      <c r="F20" s="75">
        <v>0.9</v>
      </c>
      <c r="G20" s="76">
        <f t="shared" si="1"/>
        <v>9.57</v>
      </c>
      <c r="H20" s="204">
        <f t="shared" si="2"/>
        <v>398.6699999999999</v>
      </c>
    </row>
    <row r="21" spans="1:8">
      <c r="B21" t="s">
        <v>351</v>
      </c>
      <c r="C21" s="74">
        <v>301.2</v>
      </c>
      <c r="D21" s="75">
        <v>78.8</v>
      </c>
      <c r="E21" s="75">
        <v>13.1</v>
      </c>
      <c r="F21" s="75">
        <v>0.9</v>
      </c>
      <c r="G21" s="76">
        <f t="shared" si="1"/>
        <v>10.109</v>
      </c>
      <c r="H21" s="204">
        <f t="shared" si="2"/>
        <v>404.10899999999998</v>
      </c>
    </row>
    <row r="22" spans="1:8">
      <c r="A22" t="s">
        <v>342</v>
      </c>
      <c r="B22" t="s">
        <v>350</v>
      </c>
      <c r="C22" s="74">
        <v>299.2</v>
      </c>
      <c r="D22" s="75">
        <v>61.4</v>
      </c>
      <c r="E22" s="75">
        <v>10.1</v>
      </c>
      <c r="F22" s="75">
        <v>1.1000000000000001</v>
      </c>
      <c r="G22" s="76">
        <f>0.11*(D22+E22)</f>
        <v>7.8650000000000002</v>
      </c>
      <c r="H22" s="204">
        <f t="shared" si="2"/>
        <v>379.66500000000002</v>
      </c>
    </row>
    <row r="23" spans="1:8">
      <c r="B23" t="s">
        <v>351</v>
      </c>
      <c r="C23" s="77">
        <v>299.2</v>
      </c>
      <c r="D23" s="78">
        <v>65</v>
      </c>
      <c r="E23" s="78">
        <v>10.7</v>
      </c>
      <c r="F23" s="78">
        <v>1.1000000000000001</v>
      </c>
      <c r="G23" s="79">
        <f t="shared" si="1"/>
        <v>8.327</v>
      </c>
      <c r="H23" s="205">
        <f t="shared" si="2"/>
        <v>384.327</v>
      </c>
    </row>
    <row r="24" spans="1:8">
      <c r="C24" s="75"/>
      <c r="D24" s="75"/>
      <c r="E24" s="75"/>
      <c r="F24" s="75"/>
      <c r="G24" s="75"/>
      <c r="H24" s="75"/>
    </row>
    <row r="25" spans="1:8">
      <c r="A25" s="202" t="s">
        <v>352</v>
      </c>
      <c r="C25" s="9"/>
      <c r="D25" s="9"/>
      <c r="E25" s="9"/>
      <c r="F25" s="9"/>
      <c r="G25" s="9"/>
      <c r="H25" s="9"/>
    </row>
    <row r="26" spans="1:8">
      <c r="A26" s="203" t="s">
        <v>353</v>
      </c>
      <c r="C26" s="70" t="s">
        <v>347</v>
      </c>
      <c r="D26" s="70" t="s">
        <v>349</v>
      </c>
      <c r="E26" s="70" t="s">
        <v>348</v>
      </c>
      <c r="F26" s="70" t="s">
        <v>354</v>
      </c>
      <c r="G26" s="70" t="s">
        <v>140</v>
      </c>
      <c r="H26" s="70" t="s">
        <v>355</v>
      </c>
    </row>
    <row r="27" spans="1:8">
      <c r="A27" t="s">
        <v>356</v>
      </c>
      <c r="B27" t="s">
        <v>350</v>
      </c>
      <c r="C27" s="206">
        <v>60000</v>
      </c>
      <c r="D27" s="207">
        <f>0.11*C27</f>
        <v>6600</v>
      </c>
      <c r="E27" s="207">
        <v>8000</v>
      </c>
      <c r="F27" s="208">
        <v>30000</v>
      </c>
      <c r="G27" s="209">
        <f>SUM(C27:F27)</f>
        <v>104600</v>
      </c>
      <c r="H27" s="209">
        <f>SUM(C27:E27)</f>
        <v>74600</v>
      </c>
    </row>
    <row r="28" spans="1:8">
      <c r="A28" t="s">
        <v>357</v>
      </c>
      <c r="B28" t="s">
        <v>351</v>
      </c>
      <c r="C28" s="210">
        <v>30000</v>
      </c>
      <c r="D28" s="195">
        <f>0.11*C28</f>
        <v>3300</v>
      </c>
      <c r="E28" s="195">
        <v>2000</v>
      </c>
      <c r="F28" s="211" t="s">
        <v>358</v>
      </c>
      <c r="G28" s="209">
        <f t="shared" ref="G28:G34" si="3">SUM(C28:F28)</f>
        <v>35300</v>
      </c>
      <c r="H28" s="209">
        <f>G28</f>
        <v>35300</v>
      </c>
    </row>
    <row r="29" spans="1:8">
      <c r="A29" t="s">
        <v>359</v>
      </c>
      <c r="B29" t="s">
        <v>350</v>
      </c>
      <c r="C29" s="210">
        <v>60000</v>
      </c>
      <c r="D29" s="195">
        <f t="shared" ref="D29:D34" si="4">0.11*C29</f>
        <v>6600</v>
      </c>
      <c r="E29" s="195">
        <v>8000</v>
      </c>
      <c r="F29" s="212">
        <v>50000</v>
      </c>
      <c r="G29" s="209">
        <f t="shared" si="3"/>
        <v>124600</v>
      </c>
      <c r="H29" s="209">
        <f>SUM(C29:E29)</f>
        <v>74600</v>
      </c>
    </row>
    <row r="30" spans="1:8">
      <c r="A30" t="s">
        <v>360</v>
      </c>
      <c r="B30" t="s">
        <v>351</v>
      </c>
      <c r="C30" s="210">
        <v>30000</v>
      </c>
      <c r="D30" s="195">
        <f t="shared" si="4"/>
        <v>3300</v>
      </c>
      <c r="E30" s="195">
        <v>2000</v>
      </c>
      <c r="F30" s="211" t="s">
        <v>358</v>
      </c>
      <c r="G30" s="209">
        <f t="shared" si="3"/>
        <v>35300</v>
      </c>
      <c r="H30" s="209">
        <f>G30</f>
        <v>35300</v>
      </c>
    </row>
    <row r="31" spans="1:8">
      <c r="A31" t="s">
        <v>361</v>
      </c>
      <c r="B31" t="s">
        <v>350</v>
      </c>
      <c r="C31" s="210">
        <v>60000</v>
      </c>
      <c r="D31" s="195">
        <f t="shared" si="4"/>
        <v>6600</v>
      </c>
      <c r="E31" s="195">
        <v>8000</v>
      </c>
      <c r="F31" s="212">
        <v>80000</v>
      </c>
      <c r="G31" s="209">
        <f t="shared" si="3"/>
        <v>154600</v>
      </c>
      <c r="H31" s="209">
        <f>SUM(C31:E31)</f>
        <v>74600</v>
      </c>
    </row>
    <row r="32" spans="1:8">
      <c r="A32" t="s">
        <v>362</v>
      </c>
      <c r="B32" t="s">
        <v>351</v>
      </c>
      <c r="C32" s="210">
        <v>30000</v>
      </c>
      <c r="D32" s="195">
        <f t="shared" si="4"/>
        <v>3300</v>
      </c>
      <c r="E32" s="195">
        <v>2000</v>
      </c>
      <c r="F32" s="211" t="s">
        <v>358</v>
      </c>
      <c r="G32" s="209">
        <f t="shared" si="3"/>
        <v>35300</v>
      </c>
      <c r="H32" s="209">
        <f>G32</f>
        <v>35300</v>
      </c>
    </row>
    <row r="33" spans="1:15">
      <c r="A33" t="s">
        <v>363</v>
      </c>
      <c r="B33" t="s">
        <v>350</v>
      </c>
      <c r="C33" s="210">
        <v>60000</v>
      </c>
      <c r="D33" s="195">
        <f t="shared" si="4"/>
        <v>6600</v>
      </c>
      <c r="E33" s="195">
        <v>8000</v>
      </c>
      <c r="F33" s="212">
        <v>60000</v>
      </c>
      <c r="G33" s="209">
        <f t="shared" si="3"/>
        <v>134600</v>
      </c>
      <c r="H33" s="209">
        <f>SUM(C33:E33)</f>
        <v>74600</v>
      </c>
    </row>
    <row r="34" spans="1:15">
      <c r="A34" t="s">
        <v>364</v>
      </c>
      <c r="B34" t="s">
        <v>351</v>
      </c>
      <c r="C34" s="213">
        <v>30000</v>
      </c>
      <c r="D34" s="198">
        <f t="shared" si="4"/>
        <v>3300</v>
      </c>
      <c r="E34" s="198">
        <v>2000</v>
      </c>
      <c r="F34" s="214" t="s">
        <v>358</v>
      </c>
      <c r="G34" s="209">
        <f t="shared" si="3"/>
        <v>35300</v>
      </c>
      <c r="H34" s="209">
        <f>G34</f>
        <v>35300</v>
      </c>
    </row>
    <row r="36" spans="1:15">
      <c r="A36" s="202" t="s">
        <v>365</v>
      </c>
      <c r="C36" s="9"/>
      <c r="D36" s="9"/>
      <c r="E36" s="9"/>
      <c r="F36" s="9"/>
      <c r="G36" s="9"/>
      <c r="H36" s="9"/>
      <c r="J36" s="202" t="s">
        <v>366</v>
      </c>
    </row>
    <row r="37" spans="1:15">
      <c r="A37" s="203" t="s">
        <v>367</v>
      </c>
      <c r="C37" s="9"/>
      <c r="D37" s="9"/>
      <c r="E37" s="9"/>
      <c r="F37" s="9"/>
      <c r="G37" s="9"/>
      <c r="H37" s="9"/>
      <c r="J37" s="215" t="s">
        <v>368</v>
      </c>
    </row>
    <row r="38" spans="1:15">
      <c r="A38" t="s">
        <v>369</v>
      </c>
      <c r="B38" s="2" t="s">
        <v>286</v>
      </c>
      <c r="C38" s="70" t="s">
        <v>287</v>
      </c>
      <c r="D38" s="70" t="s">
        <v>84</v>
      </c>
      <c r="E38" s="70" t="s">
        <v>370</v>
      </c>
      <c r="F38" s="70" t="s">
        <v>371</v>
      </c>
      <c r="G38" s="70" t="s">
        <v>372</v>
      </c>
      <c r="H38" s="9"/>
      <c r="K38" s="70" t="s">
        <v>373</v>
      </c>
      <c r="L38" s="70" t="s">
        <v>374</v>
      </c>
      <c r="M38" s="70" t="s">
        <v>375</v>
      </c>
      <c r="N38" s="70" t="s">
        <v>376</v>
      </c>
      <c r="O38" s="70" t="s">
        <v>377</v>
      </c>
    </row>
    <row r="39" spans="1:15">
      <c r="A39" t="s">
        <v>336</v>
      </c>
      <c r="B39" s="71">
        <v>16</v>
      </c>
      <c r="C39" s="72">
        <v>20</v>
      </c>
      <c r="D39" s="72">
        <v>64</v>
      </c>
      <c r="E39" s="72">
        <v>56</v>
      </c>
      <c r="F39" s="72">
        <v>72</v>
      </c>
      <c r="G39" s="73">
        <v>104</v>
      </c>
      <c r="H39" s="9"/>
      <c r="J39" s="216" t="s">
        <v>286</v>
      </c>
      <c r="K39" s="217">
        <v>500</v>
      </c>
      <c r="L39" s="72">
        <f>N6+O6</f>
        <v>448.3000650406504</v>
      </c>
      <c r="M39" s="72">
        <v>32</v>
      </c>
      <c r="N39" s="72">
        <v>16</v>
      </c>
      <c r="O39" s="73">
        <f t="shared" ref="O39:O44" si="5">K39-L39-M39-N39</f>
        <v>3.6999349593496049</v>
      </c>
    </row>
    <row r="40" spans="1:15">
      <c r="A40" t="s">
        <v>338</v>
      </c>
      <c r="B40" s="74">
        <v>52</v>
      </c>
      <c r="C40" s="75">
        <v>48</v>
      </c>
      <c r="D40" s="75">
        <v>20</v>
      </c>
      <c r="E40" s="75">
        <v>56</v>
      </c>
      <c r="F40" s="75">
        <v>56</v>
      </c>
      <c r="G40" s="76">
        <v>88</v>
      </c>
      <c r="H40" s="9"/>
      <c r="J40" s="218" t="s">
        <v>287</v>
      </c>
      <c r="K40" s="219">
        <v>500</v>
      </c>
      <c r="L40" s="75">
        <f>N6+O6</f>
        <v>448.3000650406504</v>
      </c>
      <c r="M40" s="75">
        <v>32</v>
      </c>
      <c r="N40" s="75">
        <v>20</v>
      </c>
      <c r="O40" s="76">
        <f t="shared" si="5"/>
        <v>-0.30006504065039508</v>
      </c>
    </row>
    <row r="41" spans="1:15">
      <c r="A41" t="s">
        <v>340</v>
      </c>
      <c r="B41" s="74">
        <v>56</v>
      </c>
      <c r="C41" s="75">
        <v>52</v>
      </c>
      <c r="D41" s="75">
        <v>56</v>
      </c>
      <c r="E41" s="75">
        <v>20</v>
      </c>
      <c r="F41" s="75">
        <v>32</v>
      </c>
      <c r="G41" s="76">
        <v>72</v>
      </c>
      <c r="H41" s="9"/>
      <c r="J41" s="218" t="s">
        <v>84</v>
      </c>
      <c r="K41" s="219">
        <v>500</v>
      </c>
      <c r="L41" s="75">
        <f>N7+O7</f>
        <v>416.90974193548391</v>
      </c>
      <c r="M41" s="75">
        <v>29</v>
      </c>
      <c r="N41" s="75">
        <v>20</v>
      </c>
      <c r="O41" s="76">
        <f t="shared" si="5"/>
        <v>34.090258064516092</v>
      </c>
    </row>
    <row r="42" spans="1:15">
      <c r="A42" t="s">
        <v>342</v>
      </c>
      <c r="B42" s="74">
        <v>112</v>
      </c>
      <c r="C42" s="75">
        <v>112</v>
      </c>
      <c r="D42" s="75">
        <v>104</v>
      </c>
      <c r="E42" s="75">
        <v>64</v>
      </c>
      <c r="F42" s="75">
        <v>68</v>
      </c>
      <c r="G42" s="76">
        <v>36</v>
      </c>
      <c r="H42" s="9"/>
      <c r="J42" s="218" t="s">
        <v>370</v>
      </c>
      <c r="K42" s="219">
        <v>500</v>
      </c>
      <c r="L42" s="75">
        <f>N8+O8</f>
        <v>408.48670212765956</v>
      </c>
      <c r="M42" s="75">
        <v>31</v>
      </c>
      <c r="N42" s="75">
        <v>20</v>
      </c>
      <c r="O42" s="76">
        <f t="shared" si="5"/>
        <v>40.513297872340445</v>
      </c>
    </row>
    <row r="43" spans="1:15">
      <c r="A43" t="s">
        <v>371</v>
      </c>
      <c r="B43" s="77">
        <v>64</v>
      </c>
      <c r="C43" s="78">
        <v>60</v>
      </c>
      <c r="D43" s="78">
        <v>48</v>
      </c>
      <c r="E43" s="78">
        <v>30</v>
      </c>
      <c r="F43" s="78">
        <v>0</v>
      </c>
      <c r="G43" s="79">
        <v>76</v>
      </c>
      <c r="H43" s="9"/>
      <c r="J43" s="218" t="s">
        <v>371</v>
      </c>
      <c r="K43" s="219">
        <v>500</v>
      </c>
      <c r="L43" s="75">
        <f>N8+O8</f>
        <v>408.48670212765956</v>
      </c>
      <c r="M43" s="75">
        <v>30</v>
      </c>
      <c r="N43" s="75">
        <v>32</v>
      </c>
      <c r="O43" s="76">
        <f t="shared" si="5"/>
        <v>29.513297872340445</v>
      </c>
    </row>
    <row r="44" spans="1:15">
      <c r="B44" s="9"/>
      <c r="C44" s="9"/>
      <c r="D44" s="9"/>
      <c r="E44" s="9"/>
      <c r="F44" s="9"/>
      <c r="G44" s="9"/>
      <c r="H44" s="9"/>
      <c r="J44" s="218" t="s">
        <v>372</v>
      </c>
      <c r="K44" s="220">
        <v>500</v>
      </c>
      <c r="L44" s="78">
        <f>N9+O9</f>
        <v>397.61166666666668</v>
      </c>
      <c r="M44" s="78">
        <v>32</v>
      </c>
      <c r="N44" s="78">
        <v>36</v>
      </c>
      <c r="O44" s="79">
        <f t="shared" si="5"/>
        <v>34.388333333333321</v>
      </c>
    </row>
    <row r="45" spans="1:15">
      <c r="A45" s="202" t="s">
        <v>378</v>
      </c>
      <c r="B45" s="9"/>
      <c r="C45" s="9"/>
      <c r="D45" s="9"/>
      <c r="E45" s="9"/>
      <c r="F45" s="9"/>
      <c r="G45" s="9"/>
      <c r="H45" s="9"/>
    </row>
    <row r="46" spans="1:15">
      <c r="B46" s="9" t="s">
        <v>371</v>
      </c>
      <c r="C46" s="9" t="s">
        <v>340</v>
      </c>
      <c r="D46" s="9"/>
      <c r="E46" s="9"/>
      <c r="F46" s="9"/>
      <c r="G46" s="9"/>
      <c r="H46" s="9"/>
    </row>
    <row r="47" spans="1:15">
      <c r="A47" t="s">
        <v>379</v>
      </c>
      <c r="B47" s="9"/>
      <c r="C47" s="9"/>
      <c r="D47" s="9"/>
      <c r="E47" s="9"/>
      <c r="F47" s="9"/>
      <c r="G47" s="9"/>
      <c r="H47" s="9"/>
    </row>
    <row r="48" spans="1:15">
      <c r="A48" s="6" t="s">
        <v>380</v>
      </c>
      <c r="B48" s="9">
        <v>302.39999999999998</v>
      </c>
      <c r="C48" s="9">
        <v>301.2</v>
      </c>
      <c r="D48" s="9"/>
      <c r="E48" s="9"/>
      <c r="F48" s="9"/>
      <c r="G48" s="9"/>
      <c r="H48" s="9"/>
    </row>
    <row r="49" spans="1:8">
      <c r="A49" s="6" t="s">
        <v>381</v>
      </c>
      <c r="B49" s="9">
        <v>57</v>
      </c>
      <c r="C49" s="9">
        <v>60.4</v>
      </c>
      <c r="D49" s="9"/>
      <c r="E49" s="9"/>
      <c r="F49" s="9"/>
      <c r="G49" s="9"/>
      <c r="H49" s="9"/>
    </row>
    <row r="50" spans="1:8">
      <c r="A50" s="6" t="s">
        <v>382</v>
      </c>
      <c r="B50" s="9">
        <v>9</v>
      </c>
      <c r="C50" s="9">
        <v>10</v>
      </c>
      <c r="D50" s="9"/>
      <c r="E50" s="9"/>
      <c r="F50" s="9"/>
      <c r="G50" s="9"/>
      <c r="H50" s="9"/>
    </row>
    <row r="51" spans="1:8">
      <c r="A51" s="6" t="s">
        <v>383</v>
      </c>
      <c r="B51" s="9">
        <v>1</v>
      </c>
      <c r="C51" s="9">
        <v>1</v>
      </c>
      <c r="D51" s="9"/>
      <c r="E51" s="9"/>
      <c r="F51" s="9"/>
      <c r="G51" s="9"/>
      <c r="H51" s="9"/>
    </row>
    <row r="52" spans="1:8">
      <c r="B52" s="9"/>
      <c r="C52" s="9"/>
      <c r="D52" s="9"/>
      <c r="E52" s="9"/>
      <c r="F52" s="9"/>
      <c r="G52" s="9"/>
      <c r="H52" s="9"/>
    </row>
    <row r="53" spans="1:8">
      <c r="A53" t="s">
        <v>384</v>
      </c>
      <c r="C53" s="9"/>
      <c r="D53" s="9"/>
      <c r="E53" s="9"/>
      <c r="F53" s="9"/>
      <c r="G53" s="9"/>
      <c r="H53" s="9"/>
    </row>
    <row r="54" spans="1:8">
      <c r="A54" s="6" t="s">
        <v>382</v>
      </c>
      <c r="B54" s="209">
        <v>60000</v>
      </c>
      <c r="C54" s="209">
        <v>40000</v>
      </c>
      <c r="E54" s="9"/>
      <c r="F54" s="9"/>
      <c r="G54" s="9"/>
      <c r="H54" s="9"/>
    </row>
    <row r="55" spans="1:8">
      <c r="A55" s="6" t="s">
        <v>383</v>
      </c>
      <c r="B55" s="209">
        <v>8000</v>
      </c>
      <c r="C55" s="209">
        <v>8000</v>
      </c>
      <c r="E55" s="9"/>
      <c r="F55" s="9"/>
      <c r="G55" s="9"/>
      <c r="H55" s="9"/>
    </row>
    <row r="56" spans="1:8">
      <c r="C56" s="9"/>
      <c r="D56" s="9"/>
      <c r="E56" s="9"/>
      <c r="F56" s="9"/>
      <c r="G56" s="9"/>
      <c r="H56" s="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19"/>
  <sheetViews>
    <sheetView workbookViewId="0">
      <selection activeCell="A2" sqref="A2"/>
    </sheetView>
  </sheetViews>
  <sheetFormatPr defaultRowHeight="12.75"/>
  <sheetData>
    <row r="1" spans="1:3" ht="15.75">
      <c r="A1" s="176" t="s">
        <v>298</v>
      </c>
      <c r="B1" s="177"/>
      <c r="C1" s="177"/>
    </row>
    <row r="3" spans="1:3" ht="15">
      <c r="B3" s="178" t="s">
        <v>299</v>
      </c>
      <c r="C3" s="179" t="s">
        <v>300</v>
      </c>
    </row>
    <row r="4" spans="1:3" ht="15">
      <c r="B4" s="180" t="s">
        <v>301</v>
      </c>
      <c r="C4" s="181">
        <v>82380</v>
      </c>
    </row>
    <row r="5" spans="1:3" ht="15">
      <c r="B5" s="180" t="s">
        <v>302</v>
      </c>
      <c r="C5" s="182">
        <v>212954</v>
      </c>
    </row>
    <row r="6" spans="1:3" ht="15">
      <c r="B6" s="180" t="s">
        <v>303</v>
      </c>
      <c r="C6" s="182">
        <v>63796</v>
      </c>
    </row>
    <row r="7" spans="1:3" ht="15">
      <c r="B7" s="180" t="s">
        <v>304</v>
      </c>
      <c r="C7" s="182">
        <v>136562</v>
      </c>
    </row>
    <row r="8" spans="1:3" ht="15">
      <c r="B8" s="180" t="s">
        <v>305</v>
      </c>
      <c r="C8" s="182">
        <v>296479</v>
      </c>
    </row>
    <row r="9" spans="1:3" ht="15">
      <c r="B9" s="180" t="s">
        <v>306</v>
      </c>
      <c r="C9" s="182">
        <v>99070</v>
      </c>
    </row>
    <row r="10" spans="1:3" ht="15">
      <c r="B10" s="180" t="s">
        <v>307</v>
      </c>
      <c r="C10" s="182">
        <v>38848</v>
      </c>
    </row>
    <row r="11" spans="1:3" ht="15">
      <c r="B11" s="180" t="s">
        <v>308</v>
      </c>
      <c r="C11" s="182">
        <v>86207</v>
      </c>
    </row>
    <row r="12" spans="1:3" ht="15">
      <c r="B12" s="180" t="s">
        <v>309</v>
      </c>
      <c r="C12" s="182">
        <v>33309</v>
      </c>
    </row>
    <row r="13" spans="1:3" ht="15">
      <c r="B13" s="180" t="s">
        <v>310</v>
      </c>
      <c r="C13" s="182">
        <v>170997</v>
      </c>
    </row>
    <row r="14" spans="1:3" ht="15">
      <c r="B14" s="180" t="s">
        <v>311</v>
      </c>
      <c r="C14" s="182">
        <v>104974</v>
      </c>
    </row>
    <row r="15" spans="1:3" ht="15">
      <c r="B15" s="180" t="s">
        <v>312</v>
      </c>
      <c r="C15" s="182">
        <v>29608</v>
      </c>
    </row>
    <row r="16" spans="1:3" ht="15">
      <c r="B16" s="180" t="s">
        <v>313</v>
      </c>
      <c r="C16" s="182">
        <v>260858</v>
      </c>
    </row>
    <row r="17" spans="2:3" ht="15">
      <c r="B17" s="180" t="s">
        <v>314</v>
      </c>
      <c r="C17" s="182">
        <v>63605</v>
      </c>
    </row>
    <row r="18" spans="2:3" ht="15">
      <c r="B18" s="180" t="s">
        <v>315</v>
      </c>
      <c r="C18" s="182">
        <v>214076</v>
      </c>
    </row>
    <row r="19" spans="2:3" ht="15">
      <c r="B19" s="183" t="s">
        <v>316</v>
      </c>
      <c r="C19" s="184">
        <v>134692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5"/>
  <sheetViews>
    <sheetView workbookViewId="0">
      <selection activeCell="A2" sqref="A2"/>
    </sheetView>
  </sheetViews>
  <sheetFormatPr defaultColWidth="5.28515625" defaultRowHeight="12.75"/>
  <cols>
    <col min="2" max="2" width="7.7109375" bestFit="1" customWidth="1"/>
    <col min="11" max="11" width="6.7109375" bestFit="1" customWidth="1"/>
    <col min="12" max="12" width="8.28515625" bestFit="1" customWidth="1"/>
    <col min="13" max="13" width="4.7109375" bestFit="1" customWidth="1"/>
    <col min="14" max="14" width="6.7109375" bestFit="1" customWidth="1"/>
    <col min="15" max="15" width="8.85546875" bestFit="1" customWidth="1"/>
  </cols>
  <sheetData>
    <row r="1" spans="1:15" ht="12.75" customHeight="1">
      <c r="A1" s="1" t="s">
        <v>288</v>
      </c>
      <c r="K1" s="170" t="s">
        <v>289</v>
      </c>
      <c r="L1" s="171" t="s">
        <v>115</v>
      </c>
      <c r="M1" s="171" t="s">
        <v>290</v>
      </c>
      <c r="N1" s="171" t="s">
        <v>291</v>
      </c>
      <c r="O1" s="172" t="s">
        <v>292</v>
      </c>
    </row>
    <row r="2" spans="1:15">
      <c r="A2" s="1" t="s">
        <v>16</v>
      </c>
      <c r="K2" s="173" t="s">
        <v>293</v>
      </c>
      <c r="L2" s="174">
        <v>70</v>
      </c>
      <c r="M2" s="174">
        <v>8</v>
      </c>
      <c r="N2" s="174">
        <v>4</v>
      </c>
      <c r="O2" s="7">
        <v>3</v>
      </c>
    </row>
    <row r="3" spans="1:15">
      <c r="K3" s="173" t="s">
        <v>294</v>
      </c>
      <c r="L3" s="174">
        <v>60</v>
      </c>
      <c r="M3" s="174">
        <v>7</v>
      </c>
      <c r="N3" s="174">
        <v>3</v>
      </c>
      <c r="O3" s="7">
        <v>2</v>
      </c>
    </row>
    <row r="4" spans="1:15">
      <c r="B4" s="114" t="s">
        <v>295</v>
      </c>
      <c r="C4" s="53">
        <v>1</v>
      </c>
      <c r="D4" s="54">
        <v>2</v>
      </c>
      <c r="E4" s="54">
        <v>3</v>
      </c>
      <c r="F4" s="54">
        <v>4</v>
      </c>
      <c r="G4" s="54">
        <v>5</v>
      </c>
      <c r="H4" s="54">
        <v>6</v>
      </c>
      <c r="I4" s="54">
        <v>7</v>
      </c>
      <c r="J4" s="54">
        <v>8</v>
      </c>
      <c r="K4" s="173" t="s">
        <v>296</v>
      </c>
      <c r="L4" s="174">
        <v>50</v>
      </c>
      <c r="M4" s="174">
        <v>6</v>
      </c>
      <c r="N4" s="174">
        <v>3</v>
      </c>
      <c r="O4" s="7">
        <v>2</v>
      </c>
    </row>
    <row r="5" spans="1:15">
      <c r="B5" s="117" t="s">
        <v>7</v>
      </c>
      <c r="C5" s="59">
        <v>96</v>
      </c>
      <c r="D5" s="60">
        <v>154</v>
      </c>
      <c r="E5" s="60">
        <v>148</v>
      </c>
      <c r="F5" s="60">
        <v>77</v>
      </c>
      <c r="G5" s="60">
        <v>84</v>
      </c>
      <c r="H5" s="60">
        <v>92</v>
      </c>
      <c r="I5" s="60">
        <v>119</v>
      </c>
      <c r="J5" s="60">
        <v>126</v>
      </c>
      <c r="K5" s="175" t="s">
        <v>297</v>
      </c>
      <c r="L5" s="5">
        <v>40</v>
      </c>
      <c r="M5" s="5">
        <v>5</v>
      </c>
      <c r="N5" s="5">
        <v>2</v>
      </c>
      <c r="O5" s="4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"/>
  <sheetViews>
    <sheetView workbookViewId="0">
      <selection activeCell="A2" sqref="A2"/>
    </sheetView>
  </sheetViews>
  <sheetFormatPr defaultRowHeight="12.75"/>
  <sheetData>
    <row r="1" spans="1:9">
      <c r="A1" s="1" t="s">
        <v>15</v>
      </c>
      <c r="B1" s="13"/>
      <c r="C1" s="13"/>
      <c r="D1" s="13"/>
      <c r="E1" s="13"/>
      <c r="F1" s="13"/>
      <c r="G1" s="13"/>
      <c r="H1" s="13"/>
      <c r="I1" s="13"/>
    </row>
    <row r="2" spans="1:9" s="1" customFormat="1">
      <c r="A2" s="1" t="s">
        <v>16</v>
      </c>
      <c r="C2" s="1" t="s">
        <v>17</v>
      </c>
      <c r="E2" s="100"/>
      <c r="F2" s="1" t="s">
        <v>18</v>
      </c>
      <c r="I2" s="100"/>
    </row>
    <row r="3" spans="1:9">
      <c r="A3" s="13"/>
      <c r="B3" s="15" t="s">
        <v>19</v>
      </c>
      <c r="C3" s="15" t="s">
        <v>20</v>
      </c>
      <c r="D3" s="15" t="s">
        <v>21</v>
      </c>
      <c r="E3" s="16" t="s">
        <v>22</v>
      </c>
      <c r="F3" s="15" t="s">
        <v>23</v>
      </c>
      <c r="G3" s="15" t="s">
        <v>24</v>
      </c>
      <c r="H3" s="52" t="s">
        <v>233</v>
      </c>
      <c r="I3" s="16" t="s">
        <v>25</v>
      </c>
    </row>
    <row r="4" spans="1:9">
      <c r="A4" s="13" t="s">
        <v>16</v>
      </c>
      <c r="B4" s="15" t="s">
        <v>26</v>
      </c>
      <c r="C4" s="17">
        <v>310</v>
      </c>
      <c r="D4" s="18">
        <v>134.6</v>
      </c>
      <c r="E4" s="19">
        <v>116</v>
      </c>
      <c r="F4" s="20">
        <v>55.31</v>
      </c>
      <c r="G4" s="21">
        <v>49.52</v>
      </c>
      <c r="H4" s="20">
        <v>291</v>
      </c>
      <c r="I4" s="22">
        <v>47</v>
      </c>
    </row>
    <row r="5" spans="1:9">
      <c r="A5" s="13" t="s">
        <v>16</v>
      </c>
      <c r="B5" s="15" t="s">
        <v>27</v>
      </c>
      <c r="C5" s="23">
        <v>278.5</v>
      </c>
      <c r="D5" s="24">
        <v>114.3</v>
      </c>
      <c r="E5" s="25">
        <v>106.8</v>
      </c>
      <c r="F5" s="26">
        <v>37.64</v>
      </c>
      <c r="G5" s="27">
        <v>55.63</v>
      </c>
      <c r="H5" s="26">
        <v>156</v>
      </c>
      <c r="I5" s="14">
        <v>3</v>
      </c>
    </row>
    <row r="6" spans="1:9">
      <c r="A6" s="13" t="s">
        <v>16</v>
      </c>
      <c r="B6" s="15" t="s">
        <v>28</v>
      </c>
      <c r="C6" s="23">
        <v>165.6</v>
      </c>
      <c r="D6" s="24">
        <v>131.30000000000001</v>
      </c>
      <c r="E6" s="25">
        <v>65.52</v>
      </c>
      <c r="F6" s="26">
        <v>32.909999999999997</v>
      </c>
      <c r="G6" s="27">
        <v>25.77</v>
      </c>
      <c r="H6" s="26">
        <v>141</v>
      </c>
      <c r="I6" s="14">
        <v>26</v>
      </c>
    </row>
    <row r="7" spans="1:9">
      <c r="A7" s="13" t="s">
        <v>16</v>
      </c>
      <c r="B7" s="15" t="s">
        <v>29</v>
      </c>
      <c r="C7" s="23">
        <v>250</v>
      </c>
      <c r="D7" s="24">
        <v>316</v>
      </c>
      <c r="E7" s="25">
        <v>94.4</v>
      </c>
      <c r="F7" s="26">
        <v>33.53</v>
      </c>
      <c r="G7" s="27">
        <v>41.99</v>
      </c>
      <c r="H7" s="26">
        <v>160</v>
      </c>
      <c r="I7" s="14">
        <v>21</v>
      </c>
    </row>
    <row r="8" spans="1:9">
      <c r="A8" s="13" t="s">
        <v>16</v>
      </c>
      <c r="B8" s="15" t="s">
        <v>30</v>
      </c>
      <c r="C8" s="23">
        <v>206.4</v>
      </c>
      <c r="D8" s="24">
        <v>151.19999999999999</v>
      </c>
      <c r="E8" s="25">
        <v>102.1</v>
      </c>
      <c r="F8" s="26">
        <v>32.479999999999997</v>
      </c>
      <c r="G8" s="27">
        <v>55.3</v>
      </c>
      <c r="H8" s="26">
        <v>157</v>
      </c>
      <c r="I8" s="14">
        <v>82</v>
      </c>
    </row>
    <row r="9" spans="1:9">
      <c r="A9" s="13" t="s">
        <v>16</v>
      </c>
      <c r="B9" s="15" t="s">
        <v>31</v>
      </c>
      <c r="C9" s="23">
        <v>384</v>
      </c>
      <c r="D9" s="24">
        <v>217</v>
      </c>
      <c r="E9" s="25">
        <v>153.69999999999999</v>
      </c>
      <c r="F9" s="26">
        <v>48.78</v>
      </c>
      <c r="G9" s="27">
        <v>81.92</v>
      </c>
      <c r="H9" s="26">
        <v>285</v>
      </c>
      <c r="I9" s="14">
        <v>92</v>
      </c>
    </row>
    <row r="10" spans="1:9">
      <c r="A10" s="13" t="s">
        <v>16</v>
      </c>
      <c r="B10" s="15" t="s">
        <v>32</v>
      </c>
      <c r="C10" s="28">
        <v>530.1</v>
      </c>
      <c r="D10" s="29">
        <v>770.8</v>
      </c>
      <c r="E10" s="30">
        <v>215</v>
      </c>
      <c r="F10" s="31">
        <v>58.41</v>
      </c>
      <c r="G10" s="32">
        <v>119.7</v>
      </c>
      <c r="H10" s="31">
        <v>111</v>
      </c>
      <c r="I10" s="33">
        <v>89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"/>
  <sheetViews>
    <sheetView workbookViewId="0">
      <selection activeCell="A2" sqref="A2"/>
    </sheetView>
  </sheetViews>
  <sheetFormatPr defaultRowHeight="12.75"/>
  <sheetData>
    <row r="1" spans="1:8">
      <c r="A1" s="1" t="s">
        <v>33</v>
      </c>
      <c r="B1" s="13"/>
      <c r="C1" s="13"/>
      <c r="D1" s="13"/>
      <c r="E1" s="13"/>
      <c r="F1" s="13"/>
      <c r="G1" s="13"/>
      <c r="H1" s="13"/>
    </row>
    <row r="2" spans="1:8">
      <c r="A2" s="1"/>
      <c r="B2" s="13"/>
      <c r="C2" s="34" t="s">
        <v>17</v>
      </c>
      <c r="D2" s="34"/>
      <c r="E2" s="35"/>
      <c r="F2" s="34" t="s">
        <v>18</v>
      </c>
      <c r="G2" s="13"/>
      <c r="H2" s="14"/>
    </row>
    <row r="3" spans="1:8">
      <c r="A3" s="15" t="s">
        <v>16</v>
      </c>
      <c r="B3" s="36" t="s">
        <v>19</v>
      </c>
      <c r="C3" s="36" t="s">
        <v>34</v>
      </c>
      <c r="D3" s="36" t="s">
        <v>35</v>
      </c>
      <c r="E3" s="37" t="s">
        <v>36</v>
      </c>
      <c r="F3" s="36" t="s">
        <v>37</v>
      </c>
      <c r="G3" s="36" t="s">
        <v>38</v>
      </c>
      <c r="H3" s="36" t="s">
        <v>39</v>
      </c>
    </row>
    <row r="4" spans="1:8">
      <c r="A4" s="13" t="s">
        <v>16</v>
      </c>
      <c r="B4" s="15" t="s">
        <v>40</v>
      </c>
      <c r="C4" s="38">
        <v>96</v>
      </c>
      <c r="D4" s="39">
        <v>16</v>
      </c>
      <c r="E4" s="40">
        <v>850</v>
      </c>
      <c r="F4" s="39">
        <v>3800</v>
      </c>
      <c r="G4" s="39">
        <v>25</v>
      </c>
      <c r="H4" s="41">
        <v>8</v>
      </c>
    </row>
    <row r="5" spans="1:8">
      <c r="A5" s="13" t="s">
        <v>16</v>
      </c>
      <c r="B5" s="15" t="s">
        <v>41</v>
      </c>
      <c r="C5" s="42">
        <v>110</v>
      </c>
      <c r="D5" s="43">
        <v>22</v>
      </c>
      <c r="E5" s="44">
        <v>1400</v>
      </c>
      <c r="F5" s="43">
        <v>4600</v>
      </c>
      <c r="G5" s="43">
        <v>32</v>
      </c>
      <c r="H5" s="45">
        <v>8.5</v>
      </c>
    </row>
    <row r="6" spans="1:8">
      <c r="A6" s="13" t="s">
        <v>16</v>
      </c>
      <c r="B6" s="15" t="s">
        <v>42</v>
      </c>
      <c r="C6" s="42">
        <v>100</v>
      </c>
      <c r="D6" s="43">
        <v>18</v>
      </c>
      <c r="E6" s="44">
        <v>1200</v>
      </c>
      <c r="F6" s="43">
        <v>4400</v>
      </c>
      <c r="G6" s="43">
        <v>35</v>
      </c>
      <c r="H6" s="45">
        <v>8</v>
      </c>
    </row>
    <row r="7" spans="1:8">
      <c r="A7" s="13" t="s">
        <v>16</v>
      </c>
      <c r="B7" s="15" t="s">
        <v>43</v>
      </c>
      <c r="C7" s="42">
        <v>125</v>
      </c>
      <c r="D7" s="43">
        <v>25</v>
      </c>
      <c r="E7" s="44">
        <v>1500</v>
      </c>
      <c r="F7" s="43">
        <v>6500</v>
      </c>
      <c r="G7" s="43">
        <v>30</v>
      </c>
      <c r="H7" s="45">
        <v>10</v>
      </c>
    </row>
    <row r="8" spans="1:8">
      <c r="A8" s="13" t="s">
        <v>16</v>
      </c>
      <c r="B8" s="15" t="s">
        <v>44</v>
      </c>
      <c r="C8" s="46">
        <v>120</v>
      </c>
      <c r="D8" s="47">
        <v>24</v>
      </c>
      <c r="E8" s="16">
        <v>1600</v>
      </c>
      <c r="F8" s="47">
        <v>6000</v>
      </c>
      <c r="G8" s="47">
        <v>28</v>
      </c>
      <c r="H8" s="48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0"/>
  <sheetViews>
    <sheetView workbookViewId="0">
      <selection activeCell="A2" sqref="A2"/>
    </sheetView>
  </sheetViews>
  <sheetFormatPr defaultRowHeight="12.75"/>
  <sheetData>
    <row r="1" spans="1:8">
      <c r="A1" s="1" t="s">
        <v>45</v>
      </c>
      <c r="B1" s="49"/>
      <c r="C1" s="49"/>
      <c r="D1" s="49"/>
      <c r="E1" s="49"/>
      <c r="F1" s="49"/>
      <c r="G1" s="49"/>
      <c r="H1" s="49"/>
    </row>
    <row r="2" spans="1:8" s="1" customFormat="1">
      <c r="A2" s="1" t="s">
        <v>16</v>
      </c>
      <c r="C2" s="1" t="s">
        <v>17</v>
      </c>
      <c r="E2" s="100"/>
      <c r="F2" s="1" t="s">
        <v>18</v>
      </c>
      <c r="H2" s="100"/>
    </row>
    <row r="3" spans="1:8">
      <c r="A3" s="52" t="s">
        <v>19</v>
      </c>
      <c r="B3" s="52"/>
      <c r="C3" s="2" t="s">
        <v>46</v>
      </c>
      <c r="D3" s="2" t="s">
        <v>47</v>
      </c>
      <c r="E3" s="4" t="s">
        <v>48</v>
      </c>
      <c r="F3" s="2" t="s">
        <v>49</v>
      </c>
      <c r="G3" s="2" t="s">
        <v>50</v>
      </c>
      <c r="H3" s="2" t="s">
        <v>51</v>
      </c>
    </row>
    <row r="4" spans="1:8">
      <c r="A4" s="49" t="s">
        <v>52</v>
      </c>
      <c r="B4" s="49"/>
      <c r="C4" s="53">
        <v>34515</v>
      </c>
      <c r="D4" s="54">
        <v>6543</v>
      </c>
      <c r="E4" s="55">
        <v>591</v>
      </c>
      <c r="F4" s="53">
        <v>268836</v>
      </c>
      <c r="G4" s="54">
        <v>9052</v>
      </c>
      <c r="H4" s="55">
        <v>11242</v>
      </c>
    </row>
    <row r="5" spans="1:8">
      <c r="A5" s="49" t="s">
        <v>53</v>
      </c>
      <c r="B5" s="49"/>
      <c r="C5" s="56">
        <v>49960</v>
      </c>
      <c r="D5" s="57">
        <v>11830</v>
      </c>
      <c r="E5" s="58">
        <v>550</v>
      </c>
      <c r="F5" s="56">
        <v>475144</v>
      </c>
      <c r="G5" s="57">
        <v>15697</v>
      </c>
      <c r="H5" s="58">
        <v>15967</v>
      </c>
    </row>
    <row r="6" spans="1:8">
      <c r="A6" s="49" t="s">
        <v>54</v>
      </c>
      <c r="B6" s="49"/>
      <c r="C6" s="56">
        <v>20652</v>
      </c>
      <c r="D6" s="57">
        <v>3464</v>
      </c>
      <c r="E6" s="58">
        <v>427</v>
      </c>
      <c r="F6" s="56">
        <v>133020</v>
      </c>
      <c r="G6" s="57">
        <v>3696</v>
      </c>
      <c r="H6" s="58">
        <v>6937</v>
      </c>
    </row>
    <row r="7" spans="1:8">
      <c r="A7" s="49" t="s">
        <v>55</v>
      </c>
      <c r="B7" s="49"/>
      <c r="C7" s="56">
        <v>49024</v>
      </c>
      <c r="D7" s="57">
        <v>7603</v>
      </c>
      <c r="E7" s="58">
        <v>478</v>
      </c>
      <c r="F7" s="56">
        <v>355909</v>
      </c>
      <c r="G7" s="57">
        <v>12918</v>
      </c>
      <c r="H7" s="58">
        <v>16594</v>
      </c>
    </row>
    <row r="8" spans="1:8">
      <c r="A8" s="49" t="s">
        <v>56</v>
      </c>
      <c r="B8" s="49"/>
      <c r="C8" s="56">
        <v>36923</v>
      </c>
      <c r="D8" s="57">
        <v>8723</v>
      </c>
      <c r="E8" s="58">
        <v>830</v>
      </c>
      <c r="F8" s="56">
        <v>240679</v>
      </c>
      <c r="G8" s="57">
        <v>4759</v>
      </c>
      <c r="H8" s="58">
        <v>8087</v>
      </c>
    </row>
    <row r="9" spans="1:8">
      <c r="A9" s="49" t="s">
        <v>57</v>
      </c>
      <c r="B9" s="49"/>
      <c r="C9" s="56">
        <v>28967</v>
      </c>
      <c r="D9" s="57">
        <v>4606</v>
      </c>
      <c r="E9" s="58">
        <v>474</v>
      </c>
      <c r="F9" s="56">
        <v>211183</v>
      </c>
      <c r="G9" s="57">
        <v>3188</v>
      </c>
      <c r="H9" s="58">
        <v>5621</v>
      </c>
    </row>
    <row r="10" spans="1:8">
      <c r="A10" s="49" t="s">
        <v>58</v>
      </c>
      <c r="B10" s="49"/>
      <c r="C10" s="56">
        <v>28452</v>
      </c>
      <c r="D10" s="57">
        <v>7425</v>
      </c>
      <c r="E10" s="58">
        <v>182</v>
      </c>
      <c r="F10" s="56">
        <v>147364</v>
      </c>
      <c r="G10" s="57">
        <v>5302</v>
      </c>
      <c r="H10" s="58">
        <v>40618</v>
      </c>
    </row>
    <row r="11" spans="1:8">
      <c r="A11" s="49" t="s">
        <v>59</v>
      </c>
      <c r="B11" s="49"/>
      <c r="C11" s="56">
        <v>45911</v>
      </c>
      <c r="D11" s="57">
        <v>8013</v>
      </c>
      <c r="E11" s="58">
        <v>790</v>
      </c>
      <c r="F11" s="56">
        <v>130161</v>
      </c>
      <c r="G11" s="57">
        <v>12070</v>
      </c>
      <c r="H11" s="58">
        <v>115022</v>
      </c>
    </row>
    <row r="12" spans="1:8">
      <c r="A12" s="49" t="s">
        <v>60</v>
      </c>
      <c r="B12" s="49"/>
      <c r="C12" s="56">
        <v>26890</v>
      </c>
      <c r="D12" s="57">
        <v>14662</v>
      </c>
      <c r="E12" s="58">
        <v>447</v>
      </c>
      <c r="F12" s="56">
        <v>156828</v>
      </c>
      <c r="G12" s="57">
        <v>15102</v>
      </c>
      <c r="H12" s="58">
        <v>1336</v>
      </c>
    </row>
    <row r="13" spans="1:8">
      <c r="A13" s="49" t="s">
        <v>61</v>
      </c>
      <c r="B13" s="49"/>
      <c r="C13" s="56">
        <v>47376</v>
      </c>
      <c r="D13" s="57">
        <v>7576</v>
      </c>
      <c r="E13" s="58">
        <v>764</v>
      </c>
      <c r="F13" s="56">
        <v>297925</v>
      </c>
      <c r="G13" s="57">
        <v>16797</v>
      </c>
      <c r="H13" s="58">
        <v>12030</v>
      </c>
    </row>
    <row r="14" spans="1:8">
      <c r="A14" s="49" t="s">
        <v>62</v>
      </c>
      <c r="B14" s="49"/>
      <c r="C14" s="56">
        <v>57913</v>
      </c>
      <c r="D14" s="57">
        <v>12035</v>
      </c>
      <c r="E14" s="58">
        <v>875</v>
      </c>
      <c r="F14" s="56">
        <v>462603</v>
      </c>
      <c r="G14" s="57">
        <v>2698</v>
      </c>
      <c r="H14" s="58">
        <v>13232</v>
      </c>
    </row>
    <row r="15" spans="1:8">
      <c r="A15" s="49" t="s">
        <v>63</v>
      </c>
      <c r="B15" s="49"/>
      <c r="C15" s="56">
        <v>43477</v>
      </c>
      <c r="D15" s="57">
        <v>7255</v>
      </c>
      <c r="E15" s="58">
        <v>1109</v>
      </c>
      <c r="F15" s="56">
        <v>300976</v>
      </c>
      <c r="G15" s="57">
        <v>12299</v>
      </c>
      <c r="H15" s="58">
        <v>24368</v>
      </c>
    </row>
    <row r="16" spans="1:8">
      <c r="A16" s="49" t="s">
        <v>64</v>
      </c>
      <c r="B16" s="49"/>
      <c r="C16" s="56">
        <v>49786</v>
      </c>
      <c r="D16" s="57">
        <v>10909</v>
      </c>
      <c r="E16" s="58">
        <v>405</v>
      </c>
      <c r="F16" s="56">
        <v>233178</v>
      </c>
      <c r="G16" s="57">
        <v>6248</v>
      </c>
      <c r="H16" s="58">
        <v>4701</v>
      </c>
    </row>
    <row r="17" spans="1:8">
      <c r="A17" s="49" t="s">
        <v>65</v>
      </c>
      <c r="B17" s="49"/>
      <c r="C17" s="56">
        <v>30045</v>
      </c>
      <c r="D17" s="57">
        <v>4264</v>
      </c>
      <c r="E17" s="58">
        <v>479</v>
      </c>
      <c r="F17" s="56">
        <v>110976</v>
      </c>
      <c r="G17" s="57">
        <v>8675</v>
      </c>
      <c r="H17" s="58">
        <v>19796</v>
      </c>
    </row>
    <row r="18" spans="1:8">
      <c r="A18" s="49" t="s">
        <v>66</v>
      </c>
      <c r="B18" s="49"/>
      <c r="C18" s="56">
        <v>56579</v>
      </c>
      <c r="D18" s="57">
        <v>8895</v>
      </c>
      <c r="E18" s="58">
        <v>840</v>
      </c>
      <c r="F18" s="56">
        <v>363048</v>
      </c>
      <c r="G18" s="57">
        <v>6370</v>
      </c>
      <c r="H18" s="58">
        <v>10788</v>
      </c>
    </row>
    <row r="19" spans="1:8">
      <c r="A19" s="49" t="s">
        <v>67</v>
      </c>
      <c r="B19" s="49"/>
      <c r="C19" s="56">
        <v>43824</v>
      </c>
      <c r="D19" s="57">
        <v>12690</v>
      </c>
      <c r="E19" s="58">
        <v>801</v>
      </c>
      <c r="F19" s="56">
        <v>130219</v>
      </c>
      <c r="G19" s="57">
        <v>20417</v>
      </c>
      <c r="H19" s="58">
        <v>28133</v>
      </c>
    </row>
    <row r="20" spans="1:8">
      <c r="A20" s="49" t="s">
        <v>68</v>
      </c>
      <c r="B20" s="49"/>
      <c r="C20" s="59">
        <v>33823</v>
      </c>
      <c r="D20" s="60">
        <v>4143</v>
      </c>
      <c r="E20" s="61">
        <v>381</v>
      </c>
      <c r="F20" s="59">
        <v>146804</v>
      </c>
      <c r="G20" s="60">
        <v>47508</v>
      </c>
      <c r="H20" s="61">
        <v>21856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5"/>
  <sheetViews>
    <sheetView workbookViewId="0">
      <selection activeCell="A2" sqref="A2"/>
    </sheetView>
  </sheetViews>
  <sheetFormatPr defaultColWidth="8.85546875" defaultRowHeight="12.75"/>
  <cols>
    <col min="1" max="16384" width="8.85546875" style="49"/>
  </cols>
  <sheetData>
    <row r="1" spans="1:7">
      <c r="A1" s="137" t="s">
        <v>241</v>
      </c>
    </row>
    <row r="2" spans="1:7">
      <c r="A2" s="138"/>
    </row>
    <row r="3" spans="1:7" s="1" customFormat="1">
      <c r="A3" s="140"/>
      <c r="B3" s="144" t="s">
        <v>17</v>
      </c>
      <c r="C3" s="141"/>
      <c r="D3" s="144" t="s">
        <v>18</v>
      </c>
      <c r="E3" s="140"/>
      <c r="F3" s="140"/>
      <c r="G3" s="140"/>
    </row>
    <row r="4" spans="1:7" ht="21">
      <c r="A4" s="146" t="s">
        <v>234</v>
      </c>
      <c r="B4" s="147" t="s">
        <v>235</v>
      </c>
      <c r="C4" s="148" t="s">
        <v>236</v>
      </c>
      <c r="D4" s="147" t="s">
        <v>237</v>
      </c>
      <c r="E4" s="148" t="s">
        <v>238</v>
      </c>
      <c r="F4" s="148" t="s">
        <v>239</v>
      </c>
      <c r="G4" s="148" t="s">
        <v>240</v>
      </c>
    </row>
    <row r="5" spans="1:7">
      <c r="A5" s="143">
        <v>1</v>
      </c>
      <c r="B5" s="145">
        <v>1</v>
      </c>
      <c r="C5" s="142">
        <v>0.09</v>
      </c>
      <c r="D5" s="145">
        <v>1</v>
      </c>
      <c r="E5" s="142">
        <v>1</v>
      </c>
      <c r="F5" s="142">
        <v>0.71499999999999997</v>
      </c>
      <c r="G5" s="142">
        <v>0.57699999999999996</v>
      </c>
    </row>
    <row r="6" spans="1:7">
      <c r="A6" s="143">
        <v>2</v>
      </c>
      <c r="B6" s="145">
        <v>0.28999999999999998</v>
      </c>
      <c r="C6" s="142">
        <v>9.9000000000000005E-2</v>
      </c>
      <c r="D6" s="145">
        <v>0.45500000000000002</v>
      </c>
      <c r="E6" s="142">
        <v>0.32400000000000001</v>
      </c>
      <c r="F6" s="142">
        <v>0.83499999999999996</v>
      </c>
      <c r="G6" s="142">
        <v>0.70499999999999996</v>
      </c>
    </row>
    <row r="7" spans="1:7">
      <c r="A7" s="143">
        <v>3</v>
      </c>
      <c r="B7" s="145">
        <v>0.41899999999999998</v>
      </c>
      <c r="C7" s="142">
        <v>5.8999999999999997E-2</v>
      </c>
      <c r="D7" s="145">
        <v>0.504</v>
      </c>
      <c r="E7" s="142">
        <v>0.34799999999999998</v>
      </c>
      <c r="F7" s="142">
        <v>0.77</v>
      </c>
      <c r="G7" s="142">
        <v>0.65</v>
      </c>
    </row>
    <row r="8" spans="1:7">
      <c r="A8" s="143">
        <v>4</v>
      </c>
      <c r="B8" s="145">
        <v>0.14899999999999999</v>
      </c>
      <c r="C8" s="142">
        <v>6.9000000000000006E-2</v>
      </c>
      <c r="D8" s="145">
        <v>0.28799999999999998</v>
      </c>
      <c r="E8" s="142">
        <v>0.158</v>
      </c>
      <c r="F8" s="142">
        <v>0.83499999999999996</v>
      </c>
      <c r="G8" s="142">
        <v>0.70399999999999996</v>
      </c>
    </row>
    <row r="9" spans="1:7">
      <c r="A9" s="143">
        <v>5</v>
      </c>
      <c r="B9" s="145">
        <v>0.16300000000000001</v>
      </c>
      <c r="C9" s="142">
        <v>7.2999999999999995E-2</v>
      </c>
      <c r="D9" s="145">
        <v>0.155</v>
      </c>
      <c r="E9" s="142">
        <v>0.152</v>
      </c>
      <c r="F9" s="142">
        <v>0.83499999999999996</v>
      </c>
      <c r="G9" s="142">
        <v>0.58299999999999996</v>
      </c>
    </row>
    <row r="10" spans="1:7">
      <c r="A10" s="143">
        <v>6</v>
      </c>
      <c r="B10" s="145">
        <v>0.38</v>
      </c>
      <c r="C10" s="142">
        <v>9.4E-2</v>
      </c>
      <c r="D10" s="145">
        <v>0.51600000000000001</v>
      </c>
      <c r="E10" s="142">
        <v>0.318</v>
      </c>
      <c r="F10" s="142">
        <v>0.77</v>
      </c>
      <c r="G10" s="142">
        <v>0.66800000000000004</v>
      </c>
    </row>
    <row r="11" spans="1:7">
      <c r="A11" s="143">
        <v>7</v>
      </c>
      <c r="B11" s="145">
        <v>0.28100000000000003</v>
      </c>
      <c r="C11" s="142">
        <v>0.105</v>
      </c>
      <c r="D11" s="145">
        <v>0.42299999999999999</v>
      </c>
      <c r="E11" s="142">
        <v>0.27600000000000002</v>
      </c>
      <c r="F11" s="142">
        <v>0.77</v>
      </c>
      <c r="G11" s="142">
        <v>0.52800000000000002</v>
      </c>
    </row>
    <row r="12" spans="1:7">
      <c r="A12" s="143">
        <v>8</v>
      </c>
      <c r="B12" s="145">
        <v>0.17199999999999999</v>
      </c>
      <c r="C12" s="142">
        <v>3.5999999999999997E-2</v>
      </c>
      <c r="D12" s="145">
        <v>0.221</v>
      </c>
      <c r="E12" s="142">
        <v>0.155</v>
      </c>
      <c r="F12" s="142">
        <v>0.71499999999999997</v>
      </c>
      <c r="G12" s="142">
        <v>0.68899999999999995</v>
      </c>
    </row>
    <row r="13" spans="1:7">
      <c r="A13" s="143">
        <v>9</v>
      </c>
      <c r="B13" s="145">
        <v>0.06</v>
      </c>
      <c r="C13" s="142">
        <v>6.3E-2</v>
      </c>
      <c r="D13" s="145">
        <v>0.13300000000000001</v>
      </c>
      <c r="E13" s="142">
        <v>3.3000000000000002E-2</v>
      </c>
      <c r="F13" s="142">
        <v>1</v>
      </c>
      <c r="G13" s="142">
        <v>0.72599999999999998</v>
      </c>
    </row>
    <row r="14" spans="1:7">
      <c r="A14" s="143">
        <v>10</v>
      </c>
      <c r="B14" s="145">
        <v>6.9000000000000006E-2</v>
      </c>
      <c r="C14" s="142">
        <v>0.11799999999999999</v>
      </c>
      <c r="D14" s="145">
        <v>0.13200000000000001</v>
      </c>
      <c r="E14" s="142">
        <v>0.03</v>
      </c>
      <c r="F14" s="142">
        <v>1</v>
      </c>
      <c r="G14" s="142">
        <v>1</v>
      </c>
    </row>
    <row r="15" spans="1:7">
      <c r="A15" s="143">
        <v>11</v>
      </c>
      <c r="B15" s="145">
        <v>4.7E-2</v>
      </c>
      <c r="C15" s="142">
        <v>0.14599999999999999</v>
      </c>
      <c r="D15" s="145">
        <v>1.9E-2</v>
      </c>
      <c r="E15" s="142">
        <v>6.0000000000000001E-3</v>
      </c>
      <c r="F15" s="142">
        <v>0.71499999999999997</v>
      </c>
      <c r="G15" s="142">
        <v>0.753</v>
      </c>
    </row>
    <row r="16" spans="1:7">
      <c r="A16" s="143">
        <v>12</v>
      </c>
      <c r="B16" s="145">
        <v>0.38800000000000001</v>
      </c>
      <c r="C16" s="142">
        <v>5.0999999999999997E-2</v>
      </c>
      <c r="D16" s="145">
        <v>0.42399999999999999</v>
      </c>
      <c r="E16" s="142">
        <v>0.47299999999999998</v>
      </c>
      <c r="F16" s="142">
        <v>0.66500000000000004</v>
      </c>
      <c r="G16" s="142">
        <v>0.66900000000000004</v>
      </c>
    </row>
    <row r="17" spans="1:7">
      <c r="A17" s="143">
        <v>13</v>
      </c>
      <c r="B17" s="145">
        <v>0.17399999999999999</v>
      </c>
      <c r="C17" s="142">
        <v>5.3999999999999999E-2</v>
      </c>
      <c r="D17" s="145">
        <v>0.21299999999999999</v>
      </c>
      <c r="E17" s="142">
        <v>0.21199999999999999</v>
      </c>
      <c r="F17" s="142">
        <v>0.83499999999999996</v>
      </c>
      <c r="G17" s="142">
        <v>0.69199999999999995</v>
      </c>
    </row>
    <row r="18" spans="1:7">
      <c r="A18" s="143">
        <v>14</v>
      </c>
      <c r="B18" s="145">
        <v>8.7999999999999995E-2</v>
      </c>
      <c r="C18" s="142">
        <v>3.4000000000000002E-2</v>
      </c>
      <c r="D18" s="145">
        <v>0.111</v>
      </c>
      <c r="E18" s="142">
        <v>3.3000000000000002E-2</v>
      </c>
      <c r="F18" s="142">
        <v>0.77</v>
      </c>
      <c r="G18" s="142">
        <v>0.61799999999999999</v>
      </c>
    </row>
    <row r="19" spans="1:7">
      <c r="A19" s="143">
        <v>15</v>
      </c>
      <c r="B19" s="145">
        <v>0.107</v>
      </c>
      <c r="C19" s="142">
        <v>9.0999999999999998E-2</v>
      </c>
      <c r="D19" s="145">
        <v>0.17199999999999999</v>
      </c>
      <c r="E19" s="142">
        <v>5.1999999999999998E-2</v>
      </c>
      <c r="F19" s="142">
        <v>0.83499999999999996</v>
      </c>
      <c r="G19" s="142">
        <v>0.70699999999999996</v>
      </c>
    </row>
    <row r="20" spans="1:7">
      <c r="A20" s="143">
        <v>16</v>
      </c>
      <c r="B20" s="145">
        <v>4.2000000000000003E-2</v>
      </c>
      <c r="C20" s="142">
        <v>5.0999999999999997E-2</v>
      </c>
      <c r="D20" s="145">
        <v>8.2000000000000003E-2</v>
      </c>
      <c r="E20" s="142">
        <v>1.7999999999999999E-2</v>
      </c>
      <c r="F20" s="142">
        <v>0.91</v>
      </c>
      <c r="G20" s="142">
        <v>0.53300000000000003</v>
      </c>
    </row>
    <row r="21" spans="1:7">
      <c r="A21" s="143">
        <v>17</v>
      </c>
      <c r="B21" s="145">
        <v>4.3999999999999997E-2</v>
      </c>
      <c r="C21" s="142">
        <v>6.5000000000000002E-2</v>
      </c>
      <c r="D21" s="145">
        <v>0.124</v>
      </c>
      <c r="E21" s="142">
        <v>2.7E-2</v>
      </c>
      <c r="F21" s="142">
        <v>0.91</v>
      </c>
      <c r="G21" s="142">
        <v>0.92100000000000004</v>
      </c>
    </row>
    <row r="22" spans="1:7">
      <c r="A22" s="143">
        <v>18</v>
      </c>
      <c r="B22" s="145">
        <v>7.4999999999999997E-2</v>
      </c>
      <c r="C22" s="142">
        <v>0.32700000000000001</v>
      </c>
      <c r="D22" s="145">
        <v>7.0000000000000007E-2</v>
      </c>
      <c r="E22" s="142">
        <v>6.0000000000000001E-3</v>
      </c>
      <c r="F22" s="142">
        <v>0.71499999999999997</v>
      </c>
      <c r="G22" s="142">
        <v>0.68400000000000005</v>
      </c>
    </row>
    <row r="23" spans="1:7">
      <c r="A23" s="143">
        <v>19</v>
      </c>
      <c r="B23" s="145">
        <v>9.1999999999999998E-2</v>
      </c>
      <c r="C23" s="142">
        <v>0.113</v>
      </c>
      <c r="D23" s="145">
        <v>5.1999999999999998E-2</v>
      </c>
      <c r="E23" s="142">
        <v>6.0000000000000001E-3</v>
      </c>
      <c r="F23" s="142">
        <v>0.66500000000000004</v>
      </c>
      <c r="G23" s="142">
        <v>0.51500000000000001</v>
      </c>
    </row>
    <row r="24" spans="1:7">
      <c r="A24" s="143">
        <v>20</v>
      </c>
      <c r="B24" s="145">
        <v>3.6999999999999998E-2</v>
      </c>
      <c r="C24" s="142">
        <v>1</v>
      </c>
      <c r="D24" s="145">
        <v>1.0999999999999999E-2</v>
      </c>
      <c r="E24" s="142">
        <v>0</v>
      </c>
      <c r="F24" s="142">
        <v>0.91</v>
      </c>
      <c r="G24" s="142">
        <v>0.35899999999999999</v>
      </c>
    </row>
    <row r="25" spans="1:7">
      <c r="A25" s="1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67"/>
  <sheetViews>
    <sheetView workbookViewId="0">
      <selection activeCell="A2" sqref="A2"/>
    </sheetView>
  </sheetViews>
  <sheetFormatPr defaultColWidth="8.85546875" defaultRowHeight="12.75"/>
  <cols>
    <col min="1" max="16384" width="8.85546875" style="49"/>
  </cols>
  <sheetData>
    <row r="1" spans="1:6">
      <c r="A1" s="137" t="s">
        <v>249</v>
      </c>
    </row>
    <row r="2" spans="1:6">
      <c r="A2" s="138"/>
    </row>
    <row r="3" spans="1:6" s="1" customFormat="1">
      <c r="A3" s="140"/>
      <c r="B3" s="144" t="s">
        <v>242</v>
      </c>
      <c r="C3" s="144" t="s">
        <v>18</v>
      </c>
      <c r="D3" s="140"/>
      <c r="E3" s="140"/>
      <c r="F3" s="140"/>
    </row>
    <row r="4" spans="1:6" s="67" customFormat="1" ht="22.5">
      <c r="A4" s="146" t="s">
        <v>243</v>
      </c>
      <c r="B4" s="149" t="s">
        <v>244</v>
      </c>
      <c r="C4" s="149" t="s">
        <v>245</v>
      </c>
      <c r="D4" s="150" t="s">
        <v>246</v>
      </c>
      <c r="E4" s="150" t="s">
        <v>247</v>
      </c>
      <c r="F4" s="150" t="s">
        <v>248</v>
      </c>
    </row>
    <row r="5" spans="1:6">
      <c r="A5" s="142">
        <v>1</v>
      </c>
      <c r="B5" s="145">
        <v>9.1300000000000008</v>
      </c>
      <c r="C5" s="145">
        <v>7.5250000000000004</v>
      </c>
      <c r="D5" s="142">
        <v>34.113999999999997</v>
      </c>
      <c r="E5" s="142">
        <v>21.957999999999998</v>
      </c>
      <c r="F5" s="142">
        <v>3.84</v>
      </c>
    </row>
    <row r="6" spans="1:6">
      <c r="A6" s="142">
        <v>2</v>
      </c>
      <c r="B6" s="145">
        <v>13.6</v>
      </c>
      <c r="C6" s="145">
        <v>8.3010000000000002</v>
      </c>
      <c r="D6" s="142">
        <v>23.27</v>
      </c>
      <c r="E6" s="142">
        <v>35.966000000000001</v>
      </c>
      <c r="F6" s="142">
        <v>8.6319999999999997</v>
      </c>
    </row>
    <row r="7" spans="1:6">
      <c r="A7" s="142">
        <v>3</v>
      </c>
      <c r="B7" s="145">
        <v>5.76</v>
      </c>
      <c r="C7" s="145">
        <v>10.909000000000001</v>
      </c>
      <c r="D7" s="142">
        <v>13.391999999999999</v>
      </c>
      <c r="E7" s="142">
        <v>11.526999999999999</v>
      </c>
      <c r="F7" s="142">
        <v>4.931</v>
      </c>
    </row>
    <row r="8" spans="1:6">
      <c r="A8" s="142">
        <v>4</v>
      </c>
      <c r="B8" s="145">
        <v>11.24</v>
      </c>
      <c r="C8" s="145">
        <v>16.620999999999999</v>
      </c>
      <c r="D8" s="142">
        <v>36.817</v>
      </c>
      <c r="E8" s="142">
        <v>27.552</v>
      </c>
      <c r="F8" s="142">
        <v>9.5220000000000002</v>
      </c>
    </row>
    <row r="9" spans="1:6">
      <c r="A9" s="142">
        <v>5</v>
      </c>
      <c r="B9" s="145">
        <v>15.57</v>
      </c>
      <c r="C9" s="145">
        <v>22.809000000000001</v>
      </c>
      <c r="D9" s="142">
        <v>95.775999999999996</v>
      </c>
      <c r="E9" s="142">
        <v>23.611000000000001</v>
      </c>
      <c r="F9" s="142">
        <v>12.266</v>
      </c>
    </row>
    <row r="10" spans="1:6">
      <c r="A10" s="142">
        <v>6</v>
      </c>
      <c r="B10" s="145">
        <v>5.65</v>
      </c>
      <c r="C10" s="145">
        <v>1.7769999999999999</v>
      </c>
      <c r="D10" s="142">
        <v>0.156</v>
      </c>
      <c r="E10" s="142">
        <v>1.3140000000000001</v>
      </c>
      <c r="F10" s="142">
        <v>39.011000000000003</v>
      </c>
    </row>
    <row r="11" spans="1:6">
      <c r="A11" s="142">
        <v>7</v>
      </c>
      <c r="B11" s="145">
        <v>21.6</v>
      </c>
      <c r="C11" s="145">
        <v>15.106999999999999</v>
      </c>
      <c r="D11" s="142">
        <v>70.957999999999998</v>
      </c>
      <c r="E11" s="142">
        <v>54.216000000000001</v>
      </c>
      <c r="F11" s="142">
        <v>10.808999999999999</v>
      </c>
    </row>
    <row r="12" spans="1:6">
      <c r="A12" s="142">
        <v>8</v>
      </c>
      <c r="B12" s="145">
        <v>8.57</v>
      </c>
      <c r="C12" s="145">
        <v>7.9189999999999996</v>
      </c>
      <c r="D12" s="142">
        <v>48.688000000000002</v>
      </c>
      <c r="E12" s="142">
        <v>14.032</v>
      </c>
      <c r="F12" s="142">
        <v>5.923</v>
      </c>
    </row>
    <row r="13" spans="1:6">
      <c r="A13" s="142">
        <v>9</v>
      </c>
      <c r="B13" s="145">
        <v>6.01</v>
      </c>
      <c r="C13" s="145">
        <v>7.0659999999999998</v>
      </c>
      <c r="D13" s="142">
        <v>36.304000000000002</v>
      </c>
      <c r="E13" s="142">
        <v>5.4450000000000003</v>
      </c>
      <c r="F13" s="142">
        <v>2.9359999999999999</v>
      </c>
    </row>
    <row r="14" spans="1:6">
      <c r="A14" s="142">
        <v>10</v>
      </c>
      <c r="B14" s="145">
        <v>8.02</v>
      </c>
      <c r="C14" s="145">
        <v>8.8580000000000005</v>
      </c>
      <c r="D14" s="142">
        <v>43.61</v>
      </c>
      <c r="E14" s="142">
        <v>13.773999999999999</v>
      </c>
      <c r="F14" s="142">
        <v>4.274</v>
      </c>
    </row>
    <row r="15" spans="1:6">
      <c r="A15" s="142">
        <v>11</v>
      </c>
      <c r="B15" s="145">
        <v>9.93</v>
      </c>
      <c r="C15" s="145">
        <v>8.9990000000000006</v>
      </c>
      <c r="D15" s="142">
        <v>36.851999999999997</v>
      </c>
      <c r="E15" s="142">
        <v>20.661000000000001</v>
      </c>
      <c r="F15" s="142">
        <v>8.1509999999999998</v>
      </c>
    </row>
    <row r="16" spans="1:6">
      <c r="A16" s="142">
        <v>12</v>
      </c>
      <c r="B16" s="145">
        <v>7.9</v>
      </c>
      <c r="C16" s="145">
        <v>8.2780000000000005</v>
      </c>
      <c r="D16" s="142">
        <v>45.222000000000001</v>
      </c>
      <c r="E16" s="142">
        <v>6.1909999999999998</v>
      </c>
      <c r="F16" s="142">
        <v>5.327</v>
      </c>
    </row>
    <row r="17" spans="1:6">
      <c r="A17" s="142">
        <v>13</v>
      </c>
      <c r="B17" s="145">
        <v>5.15</v>
      </c>
      <c r="C17" s="145">
        <v>6.7629999999999999</v>
      </c>
      <c r="D17" s="142">
        <v>18.704000000000001</v>
      </c>
      <c r="E17" s="142">
        <v>10.62</v>
      </c>
      <c r="F17" s="142">
        <v>3.54</v>
      </c>
    </row>
    <row r="18" spans="1:6">
      <c r="A18" s="142">
        <v>14</v>
      </c>
      <c r="B18" s="145">
        <v>6.42</v>
      </c>
      <c r="C18" s="145">
        <v>8.984</v>
      </c>
      <c r="D18" s="142">
        <v>13.6</v>
      </c>
      <c r="E18" s="142">
        <v>12.319000000000001</v>
      </c>
      <c r="F18" s="142">
        <v>3.7519999999999998</v>
      </c>
    </row>
    <row r="19" spans="1:6">
      <c r="A19" s="142">
        <v>15</v>
      </c>
      <c r="B19" s="145">
        <v>5.94</v>
      </c>
      <c r="C19" s="145">
        <v>7.6859999999999999</v>
      </c>
      <c r="D19" s="142">
        <v>25.905999999999999</v>
      </c>
      <c r="E19" s="142">
        <v>8.2420000000000009</v>
      </c>
      <c r="F19" s="142">
        <v>2.4830000000000001</v>
      </c>
    </row>
    <row r="20" spans="1:6">
      <c r="A20" s="142">
        <v>16</v>
      </c>
      <c r="B20" s="145">
        <v>8.68</v>
      </c>
      <c r="C20" s="145">
        <v>7.2270000000000003</v>
      </c>
      <c r="D20" s="142">
        <v>16.965</v>
      </c>
      <c r="E20" s="142">
        <v>17.581</v>
      </c>
      <c r="F20" s="142">
        <v>6.274</v>
      </c>
    </row>
    <row r="21" spans="1:6">
      <c r="A21" s="142">
        <v>17</v>
      </c>
      <c r="B21" s="145">
        <v>4.8600000000000003</v>
      </c>
      <c r="C21" s="145">
        <v>3.3559999999999999</v>
      </c>
      <c r="D21" s="142">
        <v>23.672000000000001</v>
      </c>
      <c r="E21" s="142">
        <v>4.298</v>
      </c>
      <c r="F21" s="142">
        <v>2.4820000000000002</v>
      </c>
    </row>
    <row r="22" spans="1:6">
      <c r="A22" s="142">
        <v>18</v>
      </c>
      <c r="B22" s="145">
        <v>10.33</v>
      </c>
      <c r="C22" s="145">
        <v>8.5579999999999998</v>
      </c>
      <c r="D22" s="142">
        <v>30.54</v>
      </c>
      <c r="E22" s="142">
        <v>17.77</v>
      </c>
      <c r="F22" s="142">
        <v>8.0050000000000008</v>
      </c>
    </row>
    <row r="23" spans="1:6">
      <c r="A23" s="142">
        <v>19</v>
      </c>
      <c r="B23" s="145">
        <v>21.97</v>
      </c>
      <c r="C23" s="145">
        <v>12.234</v>
      </c>
      <c r="D23" s="142">
        <v>92.02</v>
      </c>
      <c r="E23" s="142">
        <v>29.53</v>
      </c>
      <c r="F23" s="142">
        <v>14.763</v>
      </c>
    </row>
    <row r="24" spans="1:6">
      <c r="A24" s="142">
        <v>20</v>
      </c>
      <c r="B24" s="145">
        <v>9.6999999999999993</v>
      </c>
      <c r="C24" s="145">
        <v>7.6740000000000004</v>
      </c>
      <c r="D24" s="142">
        <v>41.161999999999999</v>
      </c>
      <c r="E24" s="142">
        <v>13.272</v>
      </c>
      <c r="F24" s="142">
        <v>4.5030000000000001</v>
      </c>
    </row>
    <row r="25" spans="1:6">
      <c r="A25" s="142">
        <v>21</v>
      </c>
      <c r="B25" s="145">
        <v>6.34</v>
      </c>
      <c r="C25" s="145">
        <v>8.1679999999999993</v>
      </c>
      <c r="D25" s="142">
        <v>16.613</v>
      </c>
      <c r="E25" s="142">
        <v>8.2639999999999993</v>
      </c>
      <c r="F25" s="142">
        <v>5.0469999999999997</v>
      </c>
    </row>
    <row r="26" spans="1:6">
      <c r="A26" s="142">
        <v>22</v>
      </c>
      <c r="B26" s="145">
        <v>7.7</v>
      </c>
      <c r="C26" s="145">
        <v>7.8840000000000003</v>
      </c>
      <c r="D26" s="142">
        <v>15.749000000000001</v>
      </c>
      <c r="E26" s="142">
        <v>14.502000000000001</v>
      </c>
      <c r="F26" s="142">
        <v>3.0339999999999998</v>
      </c>
    </row>
    <row r="27" spans="1:6">
      <c r="A27" s="142">
        <v>23</v>
      </c>
      <c r="B27" s="145">
        <v>5.99</v>
      </c>
      <c r="C27" s="145">
        <v>5.6660000000000004</v>
      </c>
      <c r="D27" s="142">
        <v>27.545999999999999</v>
      </c>
      <c r="E27" s="142">
        <v>5.2430000000000003</v>
      </c>
      <c r="F27" s="142">
        <v>3.41</v>
      </c>
    </row>
    <row r="28" spans="1:6">
      <c r="A28" s="142">
        <v>24</v>
      </c>
      <c r="B28" s="145">
        <v>5.2</v>
      </c>
      <c r="C28" s="145">
        <v>6.923</v>
      </c>
      <c r="D28" s="142">
        <v>12.613</v>
      </c>
      <c r="E28" s="142">
        <v>4.298</v>
      </c>
      <c r="F28" s="142">
        <v>3.04</v>
      </c>
    </row>
    <row r="29" spans="1:6">
      <c r="A29" s="142">
        <v>25</v>
      </c>
      <c r="B29" s="145">
        <v>6.36</v>
      </c>
      <c r="C29" s="145">
        <v>7.3520000000000003</v>
      </c>
      <c r="D29" s="142">
        <v>23.51</v>
      </c>
      <c r="E29" s="142">
        <v>5.7439999999999998</v>
      </c>
      <c r="F29" s="142">
        <v>4.2069999999999999</v>
      </c>
    </row>
    <row r="30" spans="1:6">
      <c r="A30" s="142">
        <v>26</v>
      </c>
      <c r="B30" s="145">
        <v>8.8699999999999992</v>
      </c>
      <c r="C30" s="145">
        <v>6.4560000000000004</v>
      </c>
      <c r="D30" s="142">
        <v>38.1</v>
      </c>
      <c r="E30" s="142">
        <v>9.6449999999999996</v>
      </c>
      <c r="F30" s="142">
        <v>3.093</v>
      </c>
    </row>
    <row r="31" spans="1:6">
      <c r="A31" s="142">
        <v>27</v>
      </c>
      <c r="B31" s="145">
        <v>10.71</v>
      </c>
      <c r="C31" s="145">
        <v>13.641999999999999</v>
      </c>
      <c r="D31" s="142">
        <v>23.861999999999998</v>
      </c>
      <c r="E31" s="142">
        <v>14.631</v>
      </c>
      <c r="F31" s="142">
        <v>4.6310000000000002</v>
      </c>
    </row>
    <row r="32" spans="1:6">
      <c r="A32" s="142">
        <v>28</v>
      </c>
      <c r="B32" s="145">
        <v>6.49</v>
      </c>
      <c r="C32" s="145">
        <v>7.6749999999999998</v>
      </c>
      <c r="D32" s="142">
        <v>17.972000000000001</v>
      </c>
      <c r="E32" s="142">
        <v>8.2690000000000001</v>
      </c>
      <c r="F32" s="142">
        <v>2.7559999999999998</v>
      </c>
    </row>
    <row r="33" spans="1:6">
      <c r="A33" s="142">
        <v>29</v>
      </c>
      <c r="B33" s="145">
        <v>15.32</v>
      </c>
      <c r="C33" s="145">
        <v>15.340999999999999</v>
      </c>
      <c r="D33" s="142">
        <v>55.414999999999999</v>
      </c>
      <c r="E33" s="142">
        <v>16.361000000000001</v>
      </c>
      <c r="F33" s="142">
        <v>12.53</v>
      </c>
    </row>
    <row r="34" spans="1:6">
      <c r="A34" s="142">
        <v>30</v>
      </c>
      <c r="B34" s="145">
        <v>7</v>
      </c>
      <c r="C34" s="145">
        <v>8.3689999999999998</v>
      </c>
      <c r="D34" s="142">
        <v>14.917999999999999</v>
      </c>
      <c r="E34" s="142">
        <v>9.8829999999999991</v>
      </c>
      <c r="F34" s="142">
        <v>4.3280000000000003</v>
      </c>
    </row>
    <row r="35" spans="1:6">
      <c r="A35" s="142">
        <v>31</v>
      </c>
      <c r="B35" s="145">
        <v>10.5</v>
      </c>
      <c r="C35" s="145">
        <v>9.6080000000000005</v>
      </c>
      <c r="D35" s="142">
        <v>37.909999999999997</v>
      </c>
      <c r="E35" s="142">
        <v>13.493</v>
      </c>
      <c r="F35" s="142">
        <v>5.0350000000000001</v>
      </c>
    </row>
    <row r="36" spans="1:6">
      <c r="A36" s="142">
        <v>32</v>
      </c>
      <c r="B36" s="145">
        <v>10.88</v>
      </c>
      <c r="C36" s="145">
        <v>10.648</v>
      </c>
      <c r="D36" s="142">
        <v>36.962000000000003</v>
      </c>
      <c r="E36" s="142">
        <v>14.247999999999999</v>
      </c>
      <c r="F36" s="142">
        <v>4.8440000000000003</v>
      </c>
    </row>
    <row r="37" spans="1:6">
      <c r="A37" s="142">
        <v>33</v>
      </c>
      <c r="B37" s="145">
        <v>8.52</v>
      </c>
      <c r="C37" s="145">
        <v>8.9670000000000005</v>
      </c>
      <c r="D37" s="142">
        <v>24.672000000000001</v>
      </c>
      <c r="E37" s="142">
        <v>11.840999999999999</v>
      </c>
      <c r="F37" s="142">
        <v>3.7530000000000001</v>
      </c>
    </row>
    <row r="38" spans="1:6">
      <c r="A38" s="142">
        <v>34</v>
      </c>
      <c r="B38" s="145">
        <v>7.61</v>
      </c>
      <c r="C38" s="145">
        <v>6.1109999999999998</v>
      </c>
      <c r="D38" s="142">
        <v>31.734000000000002</v>
      </c>
      <c r="E38" s="142">
        <v>7.657</v>
      </c>
      <c r="F38" s="142">
        <v>2.8719999999999999</v>
      </c>
    </row>
    <row r="39" spans="1:6">
      <c r="A39" s="142">
        <v>35</v>
      </c>
      <c r="B39" s="145">
        <v>10.91</v>
      </c>
      <c r="C39" s="145">
        <v>9.7780000000000005</v>
      </c>
      <c r="D39" s="142">
        <v>42.725000000000001</v>
      </c>
      <c r="E39" s="142">
        <v>12.169</v>
      </c>
      <c r="F39" s="142">
        <v>4.657</v>
      </c>
    </row>
    <row r="40" spans="1:6">
      <c r="A40" s="142">
        <v>36</v>
      </c>
      <c r="B40" s="145">
        <v>9.7200000000000006</v>
      </c>
      <c r="C40" s="145">
        <v>7.7130000000000001</v>
      </c>
      <c r="D40" s="142">
        <v>5.8970000000000002</v>
      </c>
      <c r="E40" s="142">
        <v>14.6</v>
      </c>
      <c r="F40" s="142">
        <v>9.2509999999999994</v>
      </c>
    </row>
    <row r="41" spans="1:6">
      <c r="A41" s="142">
        <v>37</v>
      </c>
      <c r="B41" s="145">
        <v>12.63</v>
      </c>
      <c r="C41" s="145">
        <v>11.082000000000001</v>
      </c>
      <c r="D41" s="142">
        <v>41.585999999999999</v>
      </c>
      <c r="E41" s="142">
        <v>16.420000000000002</v>
      </c>
      <c r="F41" s="142">
        <v>5.6470000000000002</v>
      </c>
    </row>
    <row r="42" spans="1:6">
      <c r="A42" s="142">
        <v>38</v>
      </c>
      <c r="B42" s="145">
        <v>11.51</v>
      </c>
      <c r="C42" s="145">
        <v>9.0660000000000007</v>
      </c>
      <c r="D42" s="142">
        <v>28.491</v>
      </c>
      <c r="E42" s="142">
        <v>16.283999999999999</v>
      </c>
      <c r="F42" s="142">
        <v>5.9619999999999997</v>
      </c>
    </row>
    <row r="43" spans="1:6">
      <c r="A43" s="142">
        <v>39</v>
      </c>
      <c r="B43" s="145">
        <v>6.22</v>
      </c>
      <c r="C43" s="145">
        <v>6.6269999999999998</v>
      </c>
      <c r="D43" s="142">
        <v>14.667</v>
      </c>
      <c r="E43" s="142">
        <v>7.7030000000000003</v>
      </c>
      <c r="F43" s="142">
        <v>3.0830000000000002</v>
      </c>
    </row>
    <row r="44" spans="1:6">
      <c r="A44" s="142">
        <v>40</v>
      </c>
      <c r="B44" s="145">
        <v>5.29</v>
      </c>
      <c r="C44" s="145">
        <v>3.9580000000000002</v>
      </c>
      <c r="D44" s="142">
        <v>20.416</v>
      </c>
      <c r="E44" s="142">
        <v>1.9610000000000001</v>
      </c>
      <c r="F44" s="142">
        <v>1.835</v>
      </c>
    </row>
    <row r="45" spans="1:6">
      <c r="A45" s="142">
        <v>41</v>
      </c>
      <c r="B45" s="145">
        <v>8.7799999999999994</v>
      </c>
      <c r="C45" s="145">
        <v>6.5579999999999998</v>
      </c>
      <c r="D45" s="142">
        <v>31.72</v>
      </c>
      <c r="E45" s="142">
        <v>8.5960000000000001</v>
      </c>
      <c r="F45" s="142">
        <v>4.8310000000000004</v>
      </c>
    </row>
    <row r="46" spans="1:6">
      <c r="A46" s="142">
        <v>42</v>
      </c>
      <c r="B46" s="145">
        <v>13.5</v>
      </c>
      <c r="C46" s="145">
        <v>4.7690000000000001</v>
      </c>
      <c r="D46" s="142">
        <v>26.469000000000001</v>
      </c>
      <c r="E46" s="142">
        <v>20.876999999999999</v>
      </c>
      <c r="F46" s="142">
        <v>4.17</v>
      </c>
    </row>
    <row r="47" spans="1:6">
      <c r="A47" s="142">
        <v>43</v>
      </c>
      <c r="B47" s="145">
        <v>12.6</v>
      </c>
      <c r="C47" s="145">
        <v>6.68</v>
      </c>
      <c r="D47" s="142">
        <v>30.28</v>
      </c>
      <c r="E47" s="142">
        <v>9.0850000000000009</v>
      </c>
      <c r="F47" s="142">
        <v>19.449000000000002</v>
      </c>
    </row>
    <row r="48" spans="1:6">
      <c r="A48" s="142">
        <v>44</v>
      </c>
      <c r="B48" s="145">
        <v>8.1</v>
      </c>
      <c r="C48" s="145">
        <v>8.1029999999999998</v>
      </c>
      <c r="D48" s="142">
        <v>9.7080000000000002</v>
      </c>
      <c r="E48" s="142">
        <v>8.5340000000000007</v>
      </c>
      <c r="F48" s="142">
        <v>7.5019999999999998</v>
      </c>
    </row>
    <row r="49" spans="1:6">
      <c r="A49" s="142">
        <v>45</v>
      </c>
      <c r="B49" s="145">
        <v>9.67</v>
      </c>
      <c r="C49" s="145">
        <v>6.0039999999999996</v>
      </c>
      <c r="D49" s="142">
        <v>19.46</v>
      </c>
      <c r="E49" s="142">
        <v>10.708</v>
      </c>
      <c r="F49" s="142">
        <v>8.0329999999999995</v>
      </c>
    </row>
    <row r="50" spans="1:6">
      <c r="A50" s="142">
        <v>46</v>
      </c>
      <c r="B50" s="145">
        <v>12.37</v>
      </c>
      <c r="C50" s="145">
        <v>11.253</v>
      </c>
      <c r="D50" s="142">
        <v>28.5</v>
      </c>
      <c r="E50" s="142">
        <v>12.528</v>
      </c>
      <c r="F50" s="142">
        <v>6.7409999999999997</v>
      </c>
    </row>
    <row r="51" spans="1:6">
      <c r="A51" s="142">
        <v>47</v>
      </c>
      <c r="B51" s="145">
        <v>9.5</v>
      </c>
      <c r="C51" s="145">
        <v>8.6739999999999995</v>
      </c>
      <c r="D51" s="142">
        <v>23.542000000000002</v>
      </c>
      <c r="E51" s="142">
        <v>8.9920000000000009</v>
      </c>
      <c r="F51" s="142">
        <v>3.6640000000000001</v>
      </c>
    </row>
    <row r="52" spans="1:6">
      <c r="A52" s="142">
        <v>48</v>
      </c>
      <c r="B52" s="145">
        <v>11.47</v>
      </c>
      <c r="C52" s="145">
        <v>10.3</v>
      </c>
      <c r="D52" s="142">
        <v>15.576000000000001</v>
      </c>
      <c r="E52" s="142">
        <v>13.74</v>
      </c>
      <c r="F52" s="142">
        <v>6.4580000000000002</v>
      </c>
    </row>
    <row r="53" spans="1:6">
      <c r="A53" s="142">
        <v>49</v>
      </c>
      <c r="B53" s="145">
        <v>11.78</v>
      </c>
      <c r="C53" s="145">
        <v>12.221</v>
      </c>
      <c r="D53" s="142">
        <v>14.324999999999999</v>
      </c>
      <c r="E53" s="142">
        <v>10.1</v>
      </c>
      <c r="F53" s="142">
        <v>5.0209999999999999</v>
      </c>
    </row>
    <row r="54" spans="1:6">
      <c r="A54" s="142">
        <v>50</v>
      </c>
      <c r="B54" s="145">
        <v>12.57</v>
      </c>
      <c r="C54" s="145">
        <v>10.432</v>
      </c>
      <c r="D54" s="142">
        <v>18.306000000000001</v>
      </c>
      <c r="E54" s="142">
        <v>16.387</v>
      </c>
      <c r="F54" s="142">
        <v>3.9239999999999999</v>
      </c>
    </row>
    <row r="55" spans="1:6">
      <c r="A55" s="142">
        <v>51</v>
      </c>
      <c r="B55" s="145">
        <v>50.26</v>
      </c>
      <c r="C55" s="145">
        <v>32.331000000000003</v>
      </c>
      <c r="D55" s="142">
        <v>150</v>
      </c>
      <c r="E55" s="142">
        <v>45.098999999999997</v>
      </c>
      <c r="F55" s="142">
        <v>19.579000000000001</v>
      </c>
    </row>
    <row r="56" spans="1:6">
      <c r="A56" s="142">
        <v>52</v>
      </c>
      <c r="B56" s="145">
        <v>12.7</v>
      </c>
      <c r="C56" s="145">
        <v>9.5</v>
      </c>
      <c r="D56" s="142">
        <v>22.390999999999998</v>
      </c>
      <c r="E56" s="142">
        <v>14.9</v>
      </c>
      <c r="F56" s="142">
        <v>5.8029999999999999</v>
      </c>
    </row>
    <row r="57" spans="1:6">
      <c r="A57" s="142">
        <v>53</v>
      </c>
      <c r="B57" s="145">
        <v>13.3</v>
      </c>
      <c r="C57" s="145">
        <v>7.53</v>
      </c>
      <c r="D57" s="142">
        <v>21.99</v>
      </c>
      <c r="E57" s="142">
        <v>14.654999999999999</v>
      </c>
      <c r="F57" s="142">
        <v>8.3239999999999998</v>
      </c>
    </row>
    <row r="58" spans="1:6">
      <c r="A58" s="142">
        <v>54</v>
      </c>
      <c r="B58" s="145">
        <v>5.6</v>
      </c>
      <c r="C58" s="145">
        <v>3.7269999999999999</v>
      </c>
      <c r="D58" s="142">
        <v>12.208</v>
      </c>
      <c r="E58" s="142">
        <v>5.3879999999999999</v>
      </c>
      <c r="F58" s="142">
        <v>2.8370000000000002</v>
      </c>
    </row>
    <row r="59" spans="1:6">
      <c r="A59" s="142">
        <v>55</v>
      </c>
      <c r="B59" s="145">
        <v>11.75</v>
      </c>
      <c r="C59" s="145">
        <v>5.1980000000000004</v>
      </c>
      <c r="D59" s="142">
        <v>13.28</v>
      </c>
      <c r="E59" s="142">
        <v>13.618</v>
      </c>
      <c r="F59" s="142">
        <v>7.1040000000000001</v>
      </c>
    </row>
    <row r="60" spans="1:6">
      <c r="A60" s="142">
        <v>56</v>
      </c>
      <c r="B60" s="145">
        <v>8.4700000000000006</v>
      </c>
      <c r="C60" s="145">
        <v>6.149</v>
      </c>
      <c r="D60" s="142">
        <v>19.452999999999999</v>
      </c>
      <c r="E60" s="142">
        <v>6.5049999999999999</v>
      </c>
      <c r="F60" s="142">
        <v>3.3</v>
      </c>
    </row>
    <row r="61" spans="1:6">
      <c r="A61" s="142">
        <v>57</v>
      </c>
      <c r="B61" s="145">
        <v>8.36</v>
      </c>
      <c r="C61" s="145">
        <v>5.9589999999999996</v>
      </c>
      <c r="D61" s="142">
        <v>17.11</v>
      </c>
      <c r="E61" s="142">
        <v>4.6550000000000002</v>
      </c>
      <c r="F61" s="142">
        <v>3.077</v>
      </c>
    </row>
    <row r="62" spans="1:6">
      <c r="A62" s="142">
        <v>58</v>
      </c>
      <c r="B62" s="145">
        <v>11.07</v>
      </c>
      <c r="C62" s="145">
        <v>7.2469999999999999</v>
      </c>
      <c r="D62" s="142">
        <v>16.338000000000001</v>
      </c>
      <c r="E62" s="142">
        <v>8.6859999999999999</v>
      </c>
      <c r="F62" s="142">
        <v>6.62</v>
      </c>
    </row>
    <row r="63" spans="1:6">
      <c r="A63" s="142">
        <v>59</v>
      </c>
      <c r="B63" s="145">
        <v>10.38</v>
      </c>
      <c r="C63" s="145">
        <v>7.7610000000000001</v>
      </c>
      <c r="D63" s="142">
        <v>16.440000000000001</v>
      </c>
      <c r="E63" s="142">
        <v>6.0140000000000002</v>
      </c>
      <c r="F63" s="142">
        <v>3.3130000000000002</v>
      </c>
    </row>
    <row r="64" spans="1:6">
      <c r="A64" s="142">
        <v>60</v>
      </c>
      <c r="B64" s="145">
        <v>11.83</v>
      </c>
      <c r="C64" s="145">
        <v>5.3470000000000004</v>
      </c>
      <c r="D64" s="142">
        <v>12.41</v>
      </c>
      <c r="E64" s="142">
        <v>12.238</v>
      </c>
      <c r="F64" s="142">
        <v>4.5670000000000002</v>
      </c>
    </row>
    <row r="65" spans="1:6">
      <c r="A65" s="142">
        <v>61</v>
      </c>
      <c r="B65" s="145">
        <v>12.71</v>
      </c>
      <c r="C65" s="145">
        <v>6.32</v>
      </c>
      <c r="D65" s="142">
        <v>13.632</v>
      </c>
      <c r="E65" s="142">
        <v>8.5299999999999994</v>
      </c>
      <c r="F65" s="142">
        <v>5.1609999999999996</v>
      </c>
    </row>
    <row r="66" spans="1:6">
      <c r="A66" s="142">
        <v>62</v>
      </c>
      <c r="B66" s="145">
        <v>11.19</v>
      </c>
      <c r="C66" s="145">
        <v>6.5780000000000003</v>
      </c>
      <c r="D66" s="142">
        <v>10.9</v>
      </c>
      <c r="E66" s="142">
        <v>3.5230000000000001</v>
      </c>
      <c r="F66" s="142">
        <v>3.456</v>
      </c>
    </row>
    <row r="67" spans="1:6">
      <c r="A67" s="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"/>
    </sheetView>
  </sheetViews>
  <sheetFormatPr defaultRowHeight="12.75"/>
  <cols>
    <col min="1" max="1" width="9.42578125" bestFit="1" customWidth="1"/>
    <col min="2" max="2" width="5.7109375" customWidth="1"/>
  </cols>
  <sheetData>
    <row r="1" spans="1:10">
      <c r="A1" s="1" t="s">
        <v>385</v>
      </c>
      <c r="B1" s="1"/>
      <c r="C1" s="56" t="s">
        <v>17</v>
      </c>
      <c r="E1" s="58"/>
      <c r="F1" t="s">
        <v>18</v>
      </c>
      <c r="J1" s="58"/>
    </row>
    <row r="2" spans="1:10">
      <c r="A2" s="1"/>
      <c r="B2" s="1"/>
      <c r="C2" s="221"/>
      <c r="D2" s="52"/>
      <c r="E2" s="222"/>
      <c r="F2" s="52"/>
      <c r="G2" s="52"/>
      <c r="H2" s="52"/>
      <c r="I2" s="52" t="s">
        <v>386</v>
      </c>
      <c r="J2" s="7"/>
    </row>
    <row r="3" spans="1:10">
      <c r="A3" s="1"/>
      <c r="B3" s="1"/>
      <c r="C3" s="221"/>
      <c r="D3" s="52"/>
      <c r="E3" s="222"/>
      <c r="F3" s="52"/>
      <c r="G3" s="52" t="s">
        <v>387</v>
      </c>
      <c r="H3" s="52" t="s">
        <v>388</v>
      </c>
      <c r="I3" s="52" t="s">
        <v>389</v>
      </c>
      <c r="J3" s="7" t="s">
        <v>390</v>
      </c>
    </row>
    <row r="4" spans="1:10">
      <c r="A4" s="1"/>
      <c r="B4" s="1"/>
      <c r="C4" s="221" t="s">
        <v>391</v>
      </c>
      <c r="D4" s="52" t="s">
        <v>140</v>
      </c>
      <c r="E4" s="222" t="s">
        <v>114</v>
      </c>
      <c r="F4" s="52" t="s">
        <v>392</v>
      </c>
      <c r="G4" s="52" t="s">
        <v>393</v>
      </c>
      <c r="H4" s="52" t="s">
        <v>389</v>
      </c>
      <c r="I4" s="52" t="s">
        <v>394</v>
      </c>
      <c r="J4" s="7" t="s">
        <v>395</v>
      </c>
    </row>
    <row r="5" spans="1:10">
      <c r="A5" s="2" t="s">
        <v>19</v>
      </c>
      <c r="B5" s="2"/>
      <c r="C5" s="223" t="s">
        <v>396</v>
      </c>
      <c r="D5" s="224" t="s">
        <v>396</v>
      </c>
      <c r="E5" s="225" t="s">
        <v>397</v>
      </c>
      <c r="F5" s="224" t="s">
        <v>37</v>
      </c>
      <c r="G5" s="224" t="s">
        <v>397</v>
      </c>
      <c r="H5" s="224" t="s">
        <v>397</v>
      </c>
      <c r="I5" s="224" t="s">
        <v>397</v>
      </c>
      <c r="J5" s="4" t="s">
        <v>398</v>
      </c>
    </row>
    <row r="6" spans="1:10">
      <c r="A6" s="49" t="s">
        <v>52</v>
      </c>
      <c r="B6" s="49"/>
      <c r="C6" s="226">
        <v>39</v>
      </c>
      <c r="D6" s="227">
        <v>80</v>
      </c>
      <c r="E6" s="228">
        <v>9</v>
      </c>
      <c r="F6" s="227">
        <v>95</v>
      </c>
      <c r="G6" s="227">
        <v>65</v>
      </c>
      <c r="H6" s="227">
        <v>100</v>
      </c>
      <c r="I6" s="227">
        <v>90</v>
      </c>
      <c r="J6" s="55">
        <v>0</v>
      </c>
    </row>
    <row r="7" spans="1:10">
      <c r="A7" s="49" t="s">
        <v>53</v>
      </c>
      <c r="B7" s="49"/>
      <c r="C7" s="221">
        <v>37</v>
      </c>
      <c r="D7" s="229">
        <v>82</v>
      </c>
      <c r="E7" s="222">
        <v>9</v>
      </c>
      <c r="F7" s="229">
        <v>70</v>
      </c>
      <c r="G7" s="229">
        <v>68</v>
      </c>
      <c r="H7" s="229">
        <v>78</v>
      </c>
      <c r="I7" s="229">
        <v>77</v>
      </c>
      <c r="J7" s="58">
        <v>0</v>
      </c>
    </row>
    <row r="8" spans="1:10">
      <c r="A8" s="49" t="s">
        <v>54</v>
      </c>
      <c r="B8" s="49"/>
      <c r="C8" s="221">
        <v>41</v>
      </c>
      <c r="D8" s="229">
        <v>92</v>
      </c>
      <c r="E8" s="222">
        <v>8</v>
      </c>
      <c r="F8" s="229">
        <v>108</v>
      </c>
      <c r="G8" s="229">
        <v>75</v>
      </c>
      <c r="H8" s="229">
        <v>80</v>
      </c>
      <c r="I8" s="229">
        <v>100</v>
      </c>
      <c r="J8" s="58">
        <v>0</v>
      </c>
    </row>
    <row r="9" spans="1:10">
      <c r="A9" s="49" t="s">
        <v>55</v>
      </c>
      <c r="B9" s="49"/>
      <c r="C9" s="221">
        <v>42</v>
      </c>
      <c r="D9" s="229">
        <v>88</v>
      </c>
      <c r="E9" s="222">
        <v>9</v>
      </c>
      <c r="F9" s="229">
        <v>63</v>
      </c>
      <c r="G9" s="229">
        <v>68</v>
      </c>
      <c r="H9" s="229">
        <v>69</v>
      </c>
      <c r="I9" s="229">
        <v>73</v>
      </c>
      <c r="J9" s="58">
        <v>0</v>
      </c>
    </row>
    <row r="10" spans="1:10">
      <c r="A10" s="49" t="s">
        <v>56</v>
      </c>
      <c r="B10" s="49"/>
      <c r="C10" s="221">
        <v>54</v>
      </c>
      <c r="D10" s="229">
        <v>99</v>
      </c>
      <c r="E10" s="222">
        <v>10</v>
      </c>
      <c r="F10" s="229">
        <v>115</v>
      </c>
      <c r="G10" s="229">
        <v>77</v>
      </c>
      <c r="H10" s="229">
        <v>85</v>
      </c>
      <c r="I10" s="229">
        <v>98</v>
      </c>
      <c r="J10" s="58">
        <v>0</v>
      </c>
    </row>
    <row r="11" spans="1:10">
      <c r="A11" s="49" t="s">
        <v>57</v>
      </c>
      <c r="B11" s="49"/>
      <c r="C11" s="221">
        <v>37</v>
      </c>
      <c r="D11" s="229">
        <v>84</v>
      </c>
      <c r="E11" s="222">
        <v>10</v>
      </c>
      <c r="F11" s="229">
        <v>85</v>
      </c>
      <c r="G11" s="229">
        <v>72</v>
      </c>
      <c r="H11" s="229">
        <v>69</v>
      </c>
      <c r="I11" s="229">
        <v>90</v>
      </c>
      <c r="J11" s="58">
        <v>0</v>
      </c>
    </row>
    <row r="12" spans="1:10">
      <c r="A12" s="49" t="s">
        <v>58</v>
      </c>
      <c r="B12" s="49"/>
      <c r="C12" s="221">
        <v>45</v>
      </c>
      <c r="D12" s="229">
        <v>92</v>
      </c>
      <c r="E12" s="222">
        <v>7</v>
      </c>
      <c r="F12" s="229">
        <v>12</v>
      </c>
      <c r="G12" s="229">
        <v>17</v>
      </c>
      <c r="H12" s="229">
        <v>12</v>
      </c>
      <c r="I12" s="229">
        <v>34</v>
      </c>
      <c r="J12" s="58">
        <v>25</v>
      </c>
    </row>
    <row r="13" spans="1:10">
      <c r="A13" s="49" t="s">
        <v>59</v>
      </c>
      <c r="B13" s="49"/>
      <c r="C13" s="221">
        <v>65</v>
      </c>
      <c r="D13" s="229">
        <v>125</v>
      </c>
      <c r="E13" s="222">
        <v>7</v>
      </c>
      <c r="F13" s="229">
        <v>45</v>
      </c>
      <c r="G13" s="229">
        <v>93</v>
      </c>
      <c r="H13" s="229">
        <v>40</v>
      </c>
      <c r="I13" s="229">
        <v>52</v>
      </c>
      <c r="J13" s="58">
        <v>0</v>
      </c>
    </row>
    <row r="14" spans="1:10">
      <c r="A14" s="49" t="s">
        <v>60</v>
      </c>
      <c r="B14" s="49"/>
      <c r="C14" s="221">
        <v>73</v>
      </c>
      <c r="D14" s="229">
        <v>109</v>
      </c>
      <c r="E14" s="222">
        <v>8</v>
      </c>
      <c r="F14" s="229">
        <v>39</v>
      </c>
      <c r="G14" s="229">
        <v>94</v>
      </c>
      <c r="H14" s="229">
        <v>45</v>
      </c>
      <c r="I14" s="229">
        <v>58</v>
      </c>
      <c r="J14" s="58">
        <v>0</v>
      </c>
    </row>
    <row r="15" spans="1:10">
      <c r="A15" s="49" t="s">
        <v>61</v>
      </c>
      <c r="B15" s="49"/>
      <c r="C15" s="223">
        <v>79</v>
      </c>
      <c r="D15" s="224">
        <v>118</v>
      </c>
      <c r="E15" s="225">
        <v>9</v>
      </c>
      <c r="F15" s="224">
        <v>50</v>
      </c>
      <c r="G15" s="224">
        <v>100</v>
      </c>
      <c r="H15" s="224">
        <v>38</v>
      </c>
      <c r="I15" s="224">
        <v>65</v>
      </c>
      <c r="J15" s="61">
        <v>0</v>
      </c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1.6</vt:lpstr>
      <vt:lpstr>2.15</vt:lpstr>
      <vt:lpstr>Case3</vt:lpstr>
      <vt:lpstr>5.4</vt:lpstr>
      <vt:lpstr>5.5</vt:lpstr>
      <vt:lpstr>5.6</vt:lpstr>
      <vt:lpstr>5.13</vt:lpstr>
      <vt:lpstr>5.14</vt:lpstr>
      <vt:lpstr>Case5</vt:lpstr>
      <vt:lpstr>6.9</vt:lpstr>
      <vt:lpstr>Case6</vt:lpstr>
      <vt:lpstr>7.5</vt:lpstr>
      <vt:lpstr>7.7</vt:lpstr>
      <vt:lpstr>7.9</vt:lpstr>
      <vt:lpstr>7.9a</vt:lpstr>
      <vt:lpstr>7.11</vt:lpstr>
      <vt:lpstr>SNE</vt:lpstr>
      <vt:lpstr>Case7</vt:lpstr>
      <vt:lpstr>8.1</vt:lpstr>
      <vt:lpstr>8.2</vt:lpstr>
      <vt:lpstr>8.3</vt:lpstr>
      <vt:lpstr>Case8</vt:lpstr>
      <vt:lpstr>9.1</vt:lpstr>
      <vt:lpstr>9.2</vt:lpstr>
      <vt:lpstr>9.3</vt:lpstr>
      <vt:lpstr>9.5</vt:lpstr>
      <vt:lpstr>9.6</vt:lpstr>
      <vt:lpstr>9.7</vt:lpstr>
      <vt:lpstr>9.8</vt:lpstr>
      <vt:lpstr>9.9</vt:lpstr>
      <vt:lpstr>9.10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Baker, Kenneth R.</cp:lastModifiedBy>
  <dcterms:created xsi:type="dcterms:W3CDTF">2004-03-21T16:43:51Z</dcterms:created>
  <dcterms:modified xsi:type="dcterms:W3CDTF">2010-11-17T16:39:03Z</dcterms:modified>
</cp:coreProperties>
</file>