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5180" windowHeight="11640"/>
  </bookViews>
  <sheets>
    <sheet name="Model" sheetId="1" r:id="rId1"/>
  </sheets>
  <calcPr calcId="144525"/>
</workbook>
</file>

<file path=xl/calcChain.xml><?xml version="1.0" encoding="utf-8"?>
<calcChain xmlns="http://schemas.openxmlformats.org/spreadsheetml/2006/main">
  <c r="E11" i="1" l="1"/>
  <c r="F11" i="1"/>
  <c r="E26" i="1"/>
  <c r="F26" i="1"/>
  <c r="G26" i="1"/>
  <c r="H26" i="1"/>
  <c r="E27" i="1"/>
  <c r="E28" i="1"/>
  <c r="F28" i="1"/>
  <c r="G28" i="1"/>
  <c r="H28" i="1"/>
  <c r="I28" i="1"/>
  <c r="J28" i="1"/>
  <c r="K28" i="1"/>
  <c r="L28" i="1"/>
  <c r="M28" i="1"/>
  <c r="N28" i="1"/>
  <c r="E29" i="1"/>
  <c r="F29" i="1"/>
  <c r="G29" i="1"/>
  <c r="H29" i="1"/>
  <c r="I29" i="1"/>
  <c r="J29" i="1"/>
  <c r="K29" i="1"/>
  <c r="L29" i="1"/>
  <c r="M29" i="1"/>
  <c r="N29" i="1"/>
  <c r="E30" i="1"/>
  <c r="F30" i="1"/>
  <c r="G30" i="1"/>
  <c r="H30" i="1"/>
  <c r="I30" i="1"/>
  <c r="J30" i="1"/>
  <c r="K30" i="1"/>
  <c r="L30" i="1"/>
  <c r="M30" i="1"/>
  <c r="N30" i="1"/>
  <c r="E15" i="1"/>
  <c r="F15" i="1"/>
  <c r="G15" i="1"/>
  <c r="H15" i="1"/>
  <c r="I15" i="1"/>
  <c r="J15" i="1"/>
  <c r="K15" i="1"/>
  <c r="L15" i="1"/>
  <c r="M15" i="1"/>
  <c r="N15" i="1"/>
  <c r="E16" i="1"/>
  <c r="F16" i="1"/>
  <c r="G16" i="1"/>
  <c r="H16" i="1"/>
  <c r="I16" i="1"/>
  <c r="J16" i="1"/>
  <c r="K16" i="1"/>
  <c r="L16" i="1"/>
  <c r="M16" i="1"/>
  <c r="N16" i="1"/>
  <c r="E17" i="1"/>
  <c r="F17" i="1"/>
  <c r="G17" i="1"/>
  <c r="H17" i="1"/>
  <c r="I17" i="1"/>
  <c r="J17" i="1"/>
  <c r="K17" i="1"/>
  <c r="L17" i="1"/>
  <c r="M17" i="1"/>
  <c r="N17" i="1"/>
  <c r="E18" i="1"/>
  <c r="F18" i="1"/>
  <c r="G18" i="1"/>
  <c r="H18" i="1"/>
  <c r="I18" i="1"/>
  <c r="J18" i="1"/>
  <c r="K18" i="1"/>
  <c r="L18" i="1"/>
  <c r="M18" i="1"/>
  <c r="N18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E21" i="1"/>
  <c r="F21" i="1"/>
  <c r="G21" i="1"/>
  <c r="H21" i="1"/>
  <c r="I21" i="1"/>
  <c r="J21" i="1"/>
  <c r="K21" i="1"/>
  <c r="L21" i="1"/>
  <c r="M21" i="1"/>
  <c r="N21" i="1"/>
  <c r="E12" i="1"/>
  <c r="E14" i="1"/>
  <c r="F12" i="1"/>
  <c r="G12" i="1"/>
  <c r="H12" i="1"/>
  <c r="I12" i="1"/>
  <c r="J12" i="1"/>
  <c r="K12" i="1"/>
  <c r="L12" i="1"/>
  <c r="M12" i="1"/>
  <c r="N12" i="1"/>
  <c r="E13" i="1"/>
  <c r="F13" i="1"/>
  <c r="G13" i="1"/>
  <c r="H13" i="1"/>
  <c r="I13" i="1"/>
  <c r="J13" i="1"/>
  <c r="K13" i="1"/>
  <c r="L13" i="1"/>
  <c r="M13" i="1"/>
  <c r="N13" i="1"/>
  <c r="C36" i="1"/>
  <c r="C31" i="1"/>
  <c r="C37" i="1"/>
  <c r="C22" i="1"/>
  <c r="C23" i="1"/>
  <c r="C33" i="1"/>
  <c r="C14" i="1"/>
  <c r="B14" i="1"/>
  <c r="B23" i="1"/>
  <c r="B33" i="1"/>
  <c r="B31" i="1"/>
  <c r="I26" i="1"/>
  <c r="F14" i="1"/>
  <c r="G11" i="1"/>
  <c r="C38" i="1"/>
  <c r="C39" i="1"/>
  <c r="E36" i="1"/>
  <c r="F27" i="1"/>
  <c r="E31" i="1"/>
  <c r="E37" i="1"/>
  <c r="E22" i="1"/>
  <c r="E23" i="1"/>
  <c r="E33" i="1"/>
  <c r="E38" i="1"/>
  <c r="E39" i="1"/>
  <c r="F36" i="1"/>
  <c r="F23" i="1"/>
  <c r="F33" i="1"/>
  <c r="G27" i="1"/>
  <c r="F31" i="1"/>
  <c r="F37" i="1"/>
  <c r="F22" i="1"/>
  <c r="J26" i="1"/>
  <c r="G14" i="1"/>
  <c r="H11" i="1"/>
  <c r="H27" i="1"/>
  <c r="G31" i="1"/>
  <c r="G37" i="1"/>
  <c r="G22" i="1"/>
  <c r="G23" i="1"/>
  <c r="G33" i="1"/>
  <c r="K26" i="1"/>
  <c r="F38" i="1"/>
  <c r="F39" i="1"/>
  <c r="G36" i="1"/>
  <c r="H14" i="1"/>
  <c r="I11" i="1"/>
  <c r="G38" i="1"/>
  <c r="G39" i="1"/>
  <c r="H36" i="1"/>
  <c r="I27" i="1"/>
  <c r="H31" i="1"/>
  <c r="H37" i="1"/>
  <c r="H22" i="1"/>
  <c r="H23" i="1"/>
  <c r="H33" i="1"/>
  <c r="I14" i="1"/>
  <c r="J11" i="1"/>
  <c r="L26" i="1"/>
  <c r="H38" i="1"/>
  <c r="H39" i="1"/>
  <c r="I36" i="1"/>
  <c r="M26" i="1"/>
  <c r="J27" i="1"/>
  <c r="I31" i="1"/>
  <c r="I37" i="1"/>
  <c r="I22" i="1"/>
  <c r="I23" i="1"/>
  <c r="I33" i="1"/>
  <c r="J14" i="1"/>
  <c r="K11" i="1"/>
  <c r="I38" i="1"/>
  <c r="I39" i="1"/>
  <c r="J36" i="1"/>
  <c r="K27" i="1"/>
  <c r="J31" i="1"/>
  <c r="J37" i="1"/>
  <c r="J22" i="1"/>
  <c r="J23" i="1"/>
  <c r="J33" i="1"/>
  <c r="K14" i="1"/>
  <c r="L11" i="1"/>
  <c r="N26" i="1"/>
  <c r="J38" i="1"/>
  <c r="J39" i="1"/>
  <c r="K36" i="1"/>
  <c r="L14" i="1"/>
  <c r="M11" i="1"/>
  <c r="L27" i="1"/>
  <c r="K31" i="1"/>
  <c r="K37" i="1"/>
  <c r="K22" i="1"/>
  <c r="K23" i="1"/>
  <c r="K33" i="1"/>
  <c r="K38" i="1"/>
  <c r="K39" i="1"/>
  <c r="L36" i="1"/>
  <c r="M27" i="1"/>
  <c r="L31" i="1"/>
  <c r="L37" i="1"/>
  <c r="L22" i="1"/>
  <c r="L23" i="1"/>
  <c r="L33" i="1"/>
  <c r="M14" i="1"/>
  <c r="N11" i="1"/>
  <c r="N14" i="1"/>
  <c r="L38" i="1"/>
  <c r="L39" i="1"/>
  <c r="M36" i="1"/>
  <c r="N27" i="1"/>
  <c r="N31" i="1"/>
  <c r="N37" i="1"/>
  <c r="N22" i="1"/>
  <c r="N23" i="1"/>
  <c r="N33" i="1"/>
  <c r="M31" i="1"/>
  <c r="M37" i="1"/>
  <c r="M22" i="1"/>
  <c r="M23" i="1"/>
  <c r="M33" i="1"/>
  <c r="M38" i="1"/>
  <c r="M39" i="1"/>
  <c r="N36" i="1"/>
  <c r="N38" i="1"/>
  <c r="N39" i="1"/>
  <c r="D2" i="1"/>
</calcChain>
</file>

<file path=xl/sharedStrings.xml><?xml version="1.0" encoding="utf-8"?>
<sst xmlns="http://schemas.openxmlformats.org/spreadsheetml/2006/main" count="40" uniqueCount="38">
  <si>
    <t>SGP</t>
  </si>
  <si>
    <t>Prototype Planning Model</t>
  </si>
  <si>
    <t xml:space="preserve">          Grants</t>
  </si>
  <si>
    <t xml:space="preserve">               Municipal</t>
  </si>
  <si>
    <t xml:space="preserve">               Federal</t>
  </si>
  <si>
    <t xml:space="preserve">               Foundations</t>
  </si>
  <si>
    <t xml:space="preserve">         Admissions</t>
  </si>
  <si>
    <t xml:space="preserve">         Retail</t>
  </si>
  <si>
    <t xml:space="preserve">         Services</t>
  </si>
  <si>
    <t xml:space="preserve">         Annual Fund</t>
  </si>
  <si>
    <t>CURRENT MUSEUM OPERATIONS</t>
  </si>
  <si>
    <t>Actual</t>
  </si>
  <si>
    <t>Annual</t>
  </si>
  <si>
    <t>Growth rate</t>
  </si>
  <si>
    <t xml:space="preserve"> </t>
  </si>
  <si>
    <t xml:space="preserve">          Personnel</t>
  </si>
  <si>
    <t xml:space="preserve">          Administration</t>
  </si>
  <si>
    <t xml:space="preserve">          Development and Marketing</t>
  </si>
  <si>
    <t xml:space="preserve">               Total grants</t>
  </si>
  <si>
    <t xml:space="preserve">     Total revenues</t>
  </si>
  <si>
    <t>Revenues</t>
  </si>
  <si>
    <t>Costs</t>
  </si>
  <si>
    <t xml:space="preserve">     Total costs</t>
  </si>
  <si>
    <t xml:space="preserve">          Programs</t>
  </si>
  <si>
    <t xml:space="preserve">         Sponsorships</t>
  </si>
  <si>
    <t xml:space="preserve">         Special programs &amp; events</t>
  </si>
  <si>
    <t xml:space="preserve">          Facilities and Depreciation</t>
  </si>
  <si>
    <t>Projected</t>
  </si>
  <si>
    <t xml:space="preserve">         Endowment withdrawal</t>
  </si>
  <si>
    <t xml:space="preserve">         Contributions and membership</t>
  </si>
  <si>
    <t>Operating surplus/deficit</t>
  </si>
  <si>
    <t>Endowment</t>
  </si>
  <si>
    <t xml:space="preserve">          Beginning of year</t>
  </si>
  <si>
    <t xml:space="preserve">          Withdrawal for operations</t>
  </si>
  <si>
    <t xml:space="preserve">          Interest</t>
  </si>
  <si>
    <t xml:space="preserve">          End of year</t>
  </si>
  <si>
    <t>Northern Museum</t>
  </si>
  <si>
    <t>Endowment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</si>
</sst>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5" fontId="1" fillId="0" borderId="0" xfId="0" applyNumberFormat="1" applyFont="1"/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3" fontId="0" fillId="0" borderId="4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0" xfId="0" applyNumberFormat="1" applyBorder="1"/>
    <xf numFmtId="3" fontId="0" fillId="0" borderId="8" xfId="0" applyNumberFormat="1" applyBorder="1"/>
    <xf numFmtId="3" fontId="0" fillId="0" borderId="1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2" xfId="0" applyNumberFormat="1" applyBorder="1"/>
    <xf numFmtId="3" fontId="0" fillId="0" borderId="3" xfId="0" applyNumberFormat="1" applyBorder="1"/>
    <xf numFmtId="3" fontId="0" fillId="2" borderId="0" xfId="0" applyNumberForma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topLeftCell="A3" workbookViewId="0">
      <selection activeCell="D2" sqref="D2"/>
    </sheetView>
  </sheetViews>
  <sheetFormatPr defaultRowHeight="12.75" x14ac:dyDescent="0.2"/>
  <cols>
    <col min="1" max="1" width="34.42578125" style="1" customWidth="1"/>
    <col min="2" max="2" width="10.28515625" customWidth="1"/>
    <col min="3" max="3" width="9.7109375" customWidth="1"/>
    <col min="4" max="4" width="11.5703125" customWidth="1"/>
    <col min="5" max="14" width="10.7109375" customWidth="1"/>
  </cols>
  <sheetData>
    <row r="1" spans="1:15" x14ac:dyDescent="0.2">
      <c r="A1" s="1" t="s">
        <v>36</v>
      </c>
      <c r="D1" t="s">
        <v>37</v>
      </c>
    </row>
    <row r="2" spans="1:15" x14ac:dyDescent="0.2">
      <c r="A2" s="1" t="s">
        <v>1</v>
      </c>
      <c r="D2" s="21">
        <f>N39</f>
        <v>988230.64099929202</v>
      </c>
    </row>
    <row r="3" spans="1:15" x14ac:dyDescent="0.2">
      <c r="A3" s="1" t="s">
        <v>0</v>
      </c>
    </row>
    <row r="4" spans="1:15" x14ac:dyDescent="0.2">
      <c r="A4" s="2"/>
    </row>
    <row r="7" spans="1:15" s="1" customFormat="1" x14ac:dyDescent="0.2">
      <c r="A7" s="1" t="s">
        <v>10</v>
      </c>
      <c r="B7" s="4">
        <v>2003</v>
      </c>
      <c r="C7" s="4">
        <v>2004</v>
      </c>
      <c r="D7" s="4" t="s">
        <v>12</v>
      </c>
    </row>
    <row r="8" spans="1:15" s="1" customFormat="1" x14ac:dyDescent="0.2">
      <c r="B8" s="4" t="s">
        <v>11</v>
      </c>
      <c r="C8" s="4" t="s">
        <v>27</v>
      </c>
      <c r="D8" s="4" t="s">
        <v>13</v>
      </c>
      <c r="E8" s="1">
        <v>2005</v>
      </c>
      <c r="F8" s="1">
        <v>2006</v>
      </c>
      <c r="G8" s="1">
        <v>2007</v>
      </c>
      <c r="H8" s="1">
        <v>2008</v>
      </c>
      <c r="I8" s="1">
        <v>2009</v>
      </c>
      <c r="J8" s="1">
        <v>2010</v>
      </c>
      <c r="K8" s="1">
        <v>2011</v>
      </c>
      <c r="L8" s="1">
        <v>2012</v>
      </c>
      <c r="M8" s="1">
        <v>2013</v>
      </c>
      <c r="N8" s="1">
        <v>2014</v>
      </c>
      <c r="O8" s="1" t="s">
        <v>14</v>
      </c>
    </row>
    <row r="9" spans="1:15" ht="13.5" thickBot="1" x14ac:dyDescent="0.25">
      <c r="A9" s="1" t="s">
        <v>20</v>
      </c>
    </row>
    <row r="10" spans="1:15" x14ac:dyDescent="0.2">
      <c r="A10" s="1" t="s">
        <v>2</v>
      </c>
      <c r="E10" s="5"/>
      <c r="F10" s="6"/>
      <c r="G10" s="6"/>
      <c r="H10" s="6"/>
      <c r="I10" s="6"/>
      <c r="J10" s="6"/>
      <c r="K10" s="6"/>
      <c r="L10" s="6"/>
      <c r="M10" s="6"/>
      <c r="N10" s="7"/>
    </row>
    <row r="11" spans="1:15" x14ac:dyDescent="0.2">
      <c r="A11" s="1" t="s">
        <v>3</v>
      </c>
      <c r="B11" s="3">
        <v>55000</v>
      </c>
      <c r="C11" s="13">
        <v>60000</v>
      </c>
      <c r="D11" s="22">
        <v>0.05</v>
      </c>
      <c r="E11" s="12">
        <f>C11*(1+$D$11)</f>
        <v>63000</v>
      </c>
      <c r="F11" s="13">
        <f>E11*(1+$D$11)</f>
        <v>66150</v>
      </c>
      <c r="G11" s="13">
        <f t="shared" ref="G11:N11" si="0">F11*(1+$D$11)</f>
        <v>69457.5</v>
      </c>
      <c r="H11" s="13">
        <f t="shared" si="0"/>
        <v>72930.375</v>
      </c>
      <c r="I11" s="13">
        <f t="shared" si="0"/>
        <v>76576.893750000003</v>
      </c>
      <c r="J11" s="13">
        <f t="shared" si="0"/>
        <v>80405.738437500011</v>
      </c>
      <c r="K11" s="13">
        <f t="shared" si="0"/>
        <v>84426.025359375009</v>
      </c>
      <c r="L11" s="13">
        <f t="shared" si="0"/>
        <v>88647.326627343762</v>
      </c>
      <c r="M11" s="13">
        <f t="shared" si="0"/>
        <v>93079.692958710948</v>
      </c>
      <c r="N11" s="14">
        <f t="shared" si="0"/>
        <v>97733.677606646495</v>
      </c>
    </row>
    <row r="12" spans="1:15" x14ac:dyDescent="0.2">
      <c r="A12" s="1" t="s">
        <v>4</v>
      </c>
      <c r="B12" s="3">
        <v>75000</v>
      </c>
      <c r="C12" s="13">
        <v>112500</v>
      </c>
      <c r="D12" s="22">
        <v>0.05</v>
      </c>
      <c r="E12" s="12">
        <f>C12*(1+$D$12)</f>
        <v>118125</v>
      </c>
      <c r="F12" s="13">
        <f>E12*(1+$D$12)</f>
        <v>124031.25</v>
      </c>
      <c r="G12" s="13">
        <f t="shared" ref="G12:N12" si="1">F12*(1+$D$12)</f>
        <v>130232.8125</v>
      </c>
      <c r="H12" s="13">
        <f t="shared" si="1"/>
        <v>136744.453125</v>
      </c>
      <c r="I12" s="13">
        <f t="shared" si="1"/>
        <v>143581.67578125</v>
      </c>
      <c r="J12" s="13">
        <f t="shared" si="1"/>
        <v>150760.75957031251</v>
      </c>
      <c r="K12" s="13">
        <f t="shared" si="1"/>
        <v>158298.79754882815</v>
      </c>
      <c r="L12" s="13">
        <f t="shared" si="1"/>
        <v>166213.73742626957</v>
      </c>
      <c r="M12" s="13">
        <f t="shared" si="1"/>
        <v>174524.42429758306</v>
      </c>
      <c r="N12" s="14">
        <f t="shared" si="1"/>
        <v>183250.64551246222</v>
      </c>
    </row>
    <row r="13" spans="1:15" x14ac:dyDescent="0.2">
      <c r="A13" s="1" t="s">
        <v>5</v>
      </c>
      <c r="B13" s="3">
        <v>70000</v>
      </c>
      <c r="C13" s="13">
        <v>60000</v>
      </c>
      <c r="D13" s="22">
        <v>0.05</v>
      </c>
      <c r="E13" s="12">
        <f>C13*(1+$D$13)</f>
        <v>63000</v>
      </c>
      <c r="F13" s="13">
        <f>E13*(1+$D$13)</f>
        <v>66150</v>
      </c>
      <c r="G13" s="13">
        <f t="shared" ref="G13:N13" si="2">F13*(1+$D$13)</f>
        <v>69457.5</v>
      </c>
      <c r="H13" s="13">
        <f t="shared" si="2"/>
        <v>72930.375</v>
      </c>
      <c r="I13" s="13">
        <f t="shared" si="2"/>
        <v>76576.893750000003</v>
      </c>
      <c r="J13" s="13">
        <f t="shared" si="2"/>
        <v>80405.738437500011</v>
      </c>
      <c r="K13" s="13">
        <f t="shared" si="2"/>
        <v>84426.025359375009</v>
      </c>
      <c r="L13" s="13">
        <f t="shared" si="2"/>
        <v>88647.326627343762</v>
      </c>
      <c r="M13" s="13">
        <f t="shared" si="2"/>
        <v>93079.692958710948</v>
      </c>
      <c r="N13" s="14">
        <f t="shared" si="2"/>
        <v>97733.677606646495</v>
      </c>
    </row>
    <row r="14" spans="1:15" x14ac:dyDescent="0.2">
      <c r="A14" s="1" t="s">
        <v>18</v>
      </c>
      <c r="B14" s="3">
        <f>SUM(B11:B13)</f>
        <v>200000</v>
      </c>
      <c r="C14" s="13">
        <f>SUM(C11:C13)</f>
        <v>232500</v>
      </c>
      <c r="D14" s="22"/>
      <c r="E14" s="12">
        <f>SUM(E11:E13)</f>
        <v>244125</v>
      </c>
      <c r="F14" s="13">
        <f t="shared" ref="F14:N14" si="3">SUM(F11:F13)</f>
        <v>256331.25</v>
      </c>
      <c r="G14" s="13">
        <f>SUM(G11:G13)</f>
        <v>269147.8125</v>
      </c>
      <c r="H14" s="13">
        <f t="shared" si="3"/>
        <v>282605.203125</v>
      </c>
      <c r="I14" s="13">
        <f t="shared" si="3"/>
        <v>296735.46328124998</v>
      </c>
      <c r="J14" s="13">
        <f t="shared" si="3"/>
        <v>311572.23644531256</v>
      </c>
      <c r="K14" s="13">
        <f t="shared" si="3"/>
        <v>327150.84826757817</v>
      </c>
      <c r="L14" s="13">
        <f t="shared" si="3"/>
        <v>343508.39068095712</v>
      </c>
      <c r="M14" s="13">
        <f t="shared" si="3"/>
        <v>360683.81021500495</v>
      </c>
      <c r="N14" s="14">
        <f t="shared" si="3"/>
        <v>378718.00072575518</v>
      </c>
    </row>
    <row r="15" spans="1:15" x14ac:dyDescent="0.2">
      <c r="A15" s="1" t="s">
        <v>24</v>
      </c>
      <c r="B15" s="3">
        <v>15000</v>
      </c>
      <c r="C15" s="13">
        <v>12000</v>
      </c>
      <c r="D15" s="22">
        <v>0.05</v>
      </c>
      <c r="E15" s="12">
        <f>C15*(1+$D$15)</f>
        <v>12600</v>
      </c>
      <c r="F15" s="13">
        <f>E15*(1+$D$15)</f>
        <v>13230</v>
      </c>
      <c r="G15" s="13">
        <f t="shared" ref="G15:N15" si="4">F15*(1+$D$15)</f>
        <v>13891.5</v>
      </c>
      <c r="H15" s="13">
        <f t="shared" si="4"/>
        <v>14586.075000000001</v>
      </c>
      <c r="I15" s="13">
        <f t="shared" si="4"/>
        <v>15315.378750000002</v>
      </c>
      <c r="J15" s="13">
        <f t="shared" si="4"/>
        <v>16081.147687500003</v>
      </c>
      <c r="K15" s="13">
        <f t="shared" si="4"/>
        <v>16885.205071875003</v>
      </c>
      <c r="L15" s="13">
        <f t="shared" si="4"/>
        <v>17729.465325468755</v>
      </c>
      <c r="M15" s="13">
        <f t="shared" si="4"/>
        <v>18615.938591742193</v>
      </c>
      <c r="N15" s="14">
        <f t="shared" si="4"/>
        <v>19546.735521329305</v>
      </c>
    </row>
    <row r="16" spans="1:15" x14ac:dyDescent="0.2">
      <c r="A16" s="1" t="s">
        <v>6</v>
      </c>
      <c r="B16" s="3">
        <v>66000</v>
      </c>
      <c r="C16" s="13">
        <v>68000</v>
      </c>
      <c r="D16" s="22">
        <v>0.05</v>
      </c>
      <c r="E16" s="12">
        <f>C16*(1+$D$16)</f>
        <v>71400</v>
      </c>
      <c r="F16" s="13">
        <f>E16*(1+$D$16)</f>
        <v>74970</v>
      </c>
      <c r="G16" s="13">
        <f t="shared" ref="G16:N16" si="5">F16*(1+$D$16)</f>
        <v>78718.5</v>
      </c>
      <c r="H16" s="13">
        <f t="shared" si="5"/>
        <v>82654.425000000003</v>
      </c>
      <c r="I16" s="13">
        <f t="shared" si="5"/>
        <v>86787.146250000005</v>
      </c>
      <c r="J16" s="13">
        <f t="shared" si="5"/>
        <v>91126.503562500016</v>
      </c>
      <c r="K16" s="13">
        <f t="shared" si="5"/>
        <v>95682.828740625017</v>
      </c>
      <c r="L16" s="13">
        <f t="shared" si="5"/>
        <v>100466.97017765627</v>
      </c>
      <c r="M16" s="13">
        <f t="shared" si="5"/>
        <v>105490.31868653909</v>
      </c>
      <c r="N16" s="14">
        <f t="shared" si="5"/>
        <v>110764.83462086605</v>
      </c>
    </row>
    <row r="17" spans="1:14" x14ac:dyDescent="0.2">
      <c r="A17" s="1" t="s">
        <v>7</v>
      </c>
      <c r="B17" s="3">
        <v>56120</v>
      </c>
      <c r="C17" s="3">
        <v>56120</v>
      </c>
      <c r="D17" s="22">
        <v>0.05</v>
      </c>
      <c r="E17" s="12">
        <f>C17*(1+$D$17)</f>
        <v>58926</v>
      </c>
      <c r="F17" s="13">
        <f>E17*(1+$D$17)</f>
        <v>61872.3</v>
      </c>
      <c r="G17" s="13">
        <f t="shared" ref="G17:N17" si="6">F17*(1+$D$17)</f>
        <v>64965.915000000008</v>
      </c>
      <c r="H17" s="13">
        <f t="shared" si="6"/>
        <v>68214.210750000013</v>
      </c>
      <c r="I17" s="13">
        <f t="shared" si="6"/>
        <v>71624.921287500023</v>
      </c>
      <c r="J17" s="13">
        <f t="shared" si="6"/>
        <v>75206.167351875032</v>
      </c>
      <c r="K17" s="13">
        <f t="shared" si="6"/>
        <v>78966.475719468785</v>
      </c>
      <c r="L17" s="13">
        <f t="shared" si="6"/>
        <v>82914.799505442221</v>
      </c>
      <c r="M17" s="13">
        <f t="shared" si="6"/>
        <v>87060.539480714331</v>
      </c>
      <c r="N17" s="14">
        <f t="shared" si="6"/>
        <v>91413.566454750049</v>
      </c>
    </row>
    <row r="18" spans="1:14" x14ac:dyDescent="0.2">
      <c r="A18" s="1" t="s">
        <v>25</v>
      </c>
      <c r="B18" s="3">
        <v>64406</v>
      </c>
      <c r="C18" s="3">
        <v>64406</v>
      </c>
      <c r="D18" s="22">
        <v>0.05</v>
      </c>
      <c r="E18" s="12">
        <f>C18*(1+$D$18)</f>
        <v>67626.3</v>
      </c>
      <c r="F18" s="13">
        <f>E18*(1+$D$18)</f>
        <v>71007.615000000005</v>
      </c>
      <c r="G18" s="13">
        <f t="shared" ref="G18:N18" si="7">F18*(1+$D$18)</f>
        <v>74557.995750000002</v>
      </c>
      <c r="H18" s="13">
        <f t="shared" si="7"/>
        <v>78285.895537500008</v>
      </c>
      <c r="I18" s="13">
        <f t="shared" si="7"/>
        <v>82200.19031437501</v>
      </c>
      <c r="J18" s="13">
        <f t="shared" si="7"/>
        <v>86310.19983009377</v>
      </c>
      <c r="K18" s="13">
        <f t="shared" si="7"/>
        <v>90625.709821598459</v>
      </c>
      <c r="L18" s="13">
        <f t="shared" si="7"/>
        <v>95156.99531267838</v>
      </c>
      <c r="M18" s="13">
        <f t="shared" si="7"/>
        <v>99914.845078312297</v>
      </c>
      <c r="N18" s="14">
        <f t="shared" si="7"/>
        <v>104910.58733222792</v>
      </c>
    </row>
    <row r="19" spans="1:14" x14ac:dyDescent="0.2">
      <c r="A19" s="1" t="s">
        <v>8</v>
      </c>
      <c r="B19" s="3">
        <v>107675</v>
      </c>
      <c r="C19" s="3">
        <v>107675</v>
      </c>
      <c r="D19" s="22">
        <v>0.05</v>
      </c>
      <c r="E19" s="12">
        <f>C19*(1+$D$19)</f>
        <v>113058.75</v>
      </c>
      <c r="F19" s="13">
        <f>E19*(1+$D$19)</f>
        <v>118711.6875</v>
      </c>
      <c r="G19" s="13">
        <f t="shared" ref="G19:N19" si="8">F19*(1+$D$19)</f>
        <v>124647.27187500001</v>
      </c>
      <c r="H19" s="13">
        <f t="shared" si="8"/>
        <v>130879.63546875001</v>
      </c>
      <c r="I19" s="13">
        <f t="shared" si="8"/>
        <v>137423.61724218752</v>
      </c>
      <c r="J19" s="13">
        <f t="shared" si="8"/>
        <v>144294.7981042969</v>
      </c>
      <c r="K19" s="13">
        <f t="shared" si="8"/>
        <v>151509.53800951174</v>
      </c>
      <c r="L19" s="13">
        <f t="shared" si="8"/>
        <v>159085.01490998734</v>
      </c>
      <c r="M19" s="13">
        <f t="shared" si="8"/>
        <v>167039.2656554867</v>
      </c>
      <c r="N19" s="14">
        <f t="shared" si="8"/>
        <v>175391.22893826105</v>
      </c>
    </row>
    <row r="20" spans="1:14" x14ac:dyDescent="0.2">
      <c r="A20" s="1" t="s">
        <v>9</v>
      </c>
      <c r="B20" s="3">
        <v>65000</v>
      </c>
      <c r="C20" s="3">
        <v>65000</v>
      </c>
      <c r="D20" s="22">
        <v>0.05</v>
      </c>
      <c r="E20" s="12">
        <f>C20*(1+$D$20)</f>
        <v>68250</v>
      </c>
      <c r="F20" s="13">
        <f>E20*(1+$D$20)</f>
        <v>71662.5</v>
      </c>
      <c r="G20" s="13">
        <f t="shared" ref="G20:N20" si="9">F20*(1+$D$20)</f>
        <v>75245.625</v>
      </c>
      <c r="H20" s="13">
        <f t="shared" si="9"/>
        <v>79007.90625</v>
      </c>
      <c r="I20" s="13">
        <f t="shared" si="9"/>
        <v>82958.301562499997</v>
      </c>
      <c r="J20" s="13">
        <f t="shared" si="9"/>
        <v>87106.216640625003</v>
      </c>
      <c r="K20" s="13">
        <f t="shared" si="9"/>
        <v>91461.527472656264</v>
      </c>
      <c r="L20" s="13">
        <f t="shared" si="9"/>
        <v>96034.603846289087</v>
      </c>
      <c r="M20" s="13">
        <f t="shared" si="9"/>
        <v>100836.33403860354</v>
      </c>
      <c r="N20" s="14">
        <f t="shared" si="9"/>
        <v>105878.15074053372</v>
      </c>
    </row>
    <row r="21" spans="1:14" x14ac:dyDescent="0.2">
      <c r="A21" s="1" t="s">
        <v>29</v>
      </c>
      <c r="B21" s="3">
        <v>49000</v>
      </c>
      <c r="C21" s="13">
        <v>53000</v>
      </c>
      <c r="D21" s="22">
        <v>0.05</v>
      </c>
      <c r="E21" s="12">
        <f>C21*(1+$D$21)</f>
        <v>55650</v>
      </c>
      <c r="F21" s="13">
        <f>E21*(1+$D$21)</f>
        <v>58432.5</v>
      </c>
      <c r="G21" s="13">
        <f t="shared" ref="G21:N21" si="10">F21*(1+$D$21)</f>
        <v>61354.125</v>
      </c>
      <c r="H21" s="13">
        <f t="shared" si="10"/>
        <v>64421.831250000003</v>
      </c>
      <c r="I21" s="13">
        <f t="shared" si="10"/>
        <v>67642.922812500008</v>
      </c>
      <c r="J21" s="13">
        <f t="shared" si="10"/>
        <v>71025.06895312501</v>
      </c>
      <c r="K21" s="13">
        <f t="shared" si="10"/>
        <v>74576.322400781268</v>
      </c>
      <c r="L21" s="13">
        <f t="shared" si="10"/>
        <v>78305.138520820328</v>
      </c>
      <c r="M21" s="13">
        <f t="shared" si="10"/>
        <v>82220.395446861352</v>
      </c>
      <c r="N21" s="14">
        <f t="shared" si="10"/>
        <v>86331.415219204428</v>
      </c>
    </row>
    <row r="22" spans="1:14" x14ac:dyDescent="0.2">
      <c r="A22" s="1" t="s">
        <v>28</v>
      </c>
      <c r="B22" s="3">
        <v>146557</v>
      </c>
      <c r="C22" s="13">
        <f>C37</f>
        <v>122610</v>
      </c>
      <c r="D22" s="22" t="s">
        <v>14</v>
      </c>
      <c r="E22" s="12">
        <f>E37</f>
        <v>128740.49999999988</v>
      </c>
      <c r="F22" s="13">
        <f t="shared" ref="F22:N22" si="11">F37</f>
        <v>135177.52500000002</v>
      </c>
      <c r="G22" s="13">
        <f t="shared" si="11"/>
        <v>141936.40125</v>
      </c>
      <c r="H22" s="13">
        <f t="shared" si="11"/>
        <v>149033.22131250007</v>
      </c>
      <c r="I22" s="13">
        <f t="shared" si="11"/>
        <v>156484.88237812533</v>
      </c>
      <c r="J22" s="13">
        <f t="shared" si="11"/>
        <v>164309.12649703131</v>
      </c>
      <c r="K22" s="13">
        <f t="shared" si="11"/>
        <v>172524.58282188326</v>
      </c>
      <c r="L22" s="13">
        <f t="shared" si="11"/>
        <v>181150.81196297728</v>
      </c>
      <c r="M22" s="13">
        <f t="shared" si="11"/>
        <v>190208.35256112588</v>
      </c>
      <c r="N22" s="14">
        <f t="shared" si="11"/>
        <v>199718.7701891826</v>
      </c>
    </row>
    <row r="23" spans="1:14" ht="13.5" thickBot="1" x14ac:dyDescent="0.25">
      <c r="A23" s="1" t="s">
        <v>19</v>
      </c>
      <c r="B23">
        <f>SUM(B14:B22)</f>
        <v>769758</v>
      </c>
      <c r="C23" s="3">
        <f>SUM(C14:C22)</f>
        <v>781311</v>
      </c>
      <c r="D23" s="22"/>
      <c r="E23" s="9">
        <f>SUM(E14:E22)</f>
        <v>820376.54999999993</v>
      </c>
      <c r="F23" s="10">
        <f t="shared" ref="F23:N23" si="12">SUM(F14:F22)</f>
        <v>861395.37750000006</v>
      </c>
      <c r="G23" s="10">
        <f t="shared" si="12"/>
        <v>904465.14637500001</v>
      </c>
      <c r="H23" s="10">
        <f t="shared" si="12"/>
        <v>949688.40369375015</v>
      </c>
      <c r="I23" s="10">
        <f t="shared" si="12"/>
        <v>997172.82387843775</v>
      </c>
      <c r="J23" s="10">
        <f t="shared" si="12"/>
        <v>1047031.4650723597</v>
      </c>
      <c r="K23" s="10">
        <f t="shared" si="12"/>
        <v>1099383.038325978</v>
      </c>
      <c r="L23" s="10">
        <f t="shared" si="12"/>
        <v>1154352.1902422768</v>
      </c>
      <c r="M23" s="10">
        <f t="shared" si="12"/>
        <v>1212069.7997543905</v>
      </c>
      <c r="N23" s="11">
        <f t="shared" si="12"/>
        <v>1272673.2897421103</v>
      </c>
    </row>
    <row r="24" spans="1:14" x14ac:dyDescent="0.2">
      <c r="D24" s="22"/>
    </row>
    <row r="25" spans="1:14" ht="13.5" thickBot="1" x14ac:dyDescent="0.25">
      <c r="A25" s="1" t="s">
        <v>21</v>
      </c>
      <c r="D25" s="22"/>
    </row>
    <row r="26" spans="1:14" x14ac:dyDescent="0.2">
      <c r="A26" s="1" t="s">
        <v>15</v>
      </c>
      <c r="B26" s="3">
        <v>489722</v>
      </c>
      <c r="C26" s="13">
        <v>482484</v>
      </c>
      <c r="D26" s="22">
        <v>0.05</v>
      </c>
      <c r="E26" s="15">
        <f>C26*(1+$D$26)</f>
        <v>506608.2</v>
      </c>
      <c r="F26" s="19">
        <f>E26*(1+$D$26)</f>
        <v>531938.61</v>
      </c>
      <c r="G26" s="19">
        <f t="shared" ref="G26:N26" si="13">F26*(1+$D$26)</f>
        <v>558535.5405</v>
      </c>
      <c r="H26" s="19">
        <f t="shared" si="13"/>
        <v>586462.31752500008</v>
      </c>
      <c r="I26" s="19">
        <f t="shared" si="13"/>
        <v>615785.43340125016</v>
      </c>
      <c r="J26" s="19">
        <f t="shared" si="13"/>
        <v>646574.70507131272</v>
      </c>
      <c r="K26" s="19">
        <f t="shared" si="13"/>
        <v>678903.44032487844</v>
      </c>
      <c r="L26" s="19">
        <f t="shared" si="13"/>
        <v>712848.61234112235</v>
      </c>
      <c r="M26" s="19">
        <f t="shared" si="13"/>
        <v>748491.04295817856</v>
      </c>
      <c r="N26" s="20">
        <f t="shared" si="13"/>
        <v>785915.59510608751</v>
      </c>
    </row>
    <row r="27" spans="1:14" x14ac:dyDescent="0.2">
      <c r="A27" s="1" t="s">
        <v>23</v>
      </c>
      <c r="B27" s="3">
        <v>140160</v>
      </c>
      <c r="C27" s="3">
        <v>140160</v>
      </c>
      <c r="D27" s="22">
        <v>0.05</v>
      </c>
      <c r="E27" s="12">
        <f>C27*(1+$D$27)</f>
        <v>147168</v>
      </c>
      <c r="F27" s="13">
        <f>E27*(1+$D$27)</f>
        <v>154526.39999999999</v>
      </c>
      <c r="G27" s="13">
        <f t="shared" ref="G27:N27" si="14">F27*(1+$D$27)</f>
        <v>162252.72</v>
      </c>
      <c r="H27" s="13">
        <f t="shared" si="14"/>
        <v>170365.356</v>
      </c>
      <c r="I27" s="13">
        <f t="shared" si="14"/>
        <v>178883.6238</v>
      </c>
      <c r="J27" s="13">
        <f t="shared" si="14"/>
        <v>187827.80499</v>
      </c>
      <c r="K27" s="13">
        <f t="shared" si="14"/>
        <v>197219.19523950003</v>
      </c>
      <c r="L27" s="13">
        <f t="shared" si="14"/>
        <v>207080.15500147504</v>
      </c>
      <c r="M27" s="13">
        <f t="shared" si="14"/>
        <v>217434.16275154881</v>
      </c>
      <c r="N27" s="14">
        <f t="shared" si="14"/>
        <v>228305.87088912626</v>
      </c>
    </row>
    <row r="28" spans="1:14" x14ac:dyDescent="0.2">
      <c r="A28" s="1" t="s">
        <v>26</v>
      </c>
      <c r="B28" s="3">
        <v>68700</v>
      </c>
      <c r="C28" s="13">
        <v>66200</v>
      </c>
      <c r="D28" s="22">
        <v>0.05</v>
      </c>
      <c r="E28" s="12">
        <f>C28*(1+$D$28)</f>
        <v>69510</v>
      </c>
      <c r="F28" s="13">
        <f>E28*(1+$D$28)</f>
        <v>72985.5</v>
      </c>
      <c r="G28" s="13">
        <f t="shared" ref="G28:N28" si="15">F28*(1+$D$28)</f>
        <v>76634.775000000009</v>
      </c>
      <c r="H28" s="13">
        <f t="shared" si="15"/>
        <v>80466.513750000013</v>
      </c>
      <c r="I28" s="13">
        <f t="shared" si="15"/>
        <v>84489.839437500021</v>
      </c>
      <c r="J28" s="13">
        <f t="shared" si="15"/>
        <v>88714.331409375023</v>
      </c>
      <c r="K28" s="13">
        <f t="shared" si="15"/>
        <v>93150.047979843774</v>
      </c>
      <c r="L28" s="13">
        <f t="shared" si="15"/>
        <v>97807.550378835964</v>
      </c>
      <c r="M28" s="13">
        <f t="shared" si="15"/>
        <v>102697.92789777777</v>
      </c>
      <c r="N28" s="14">
        <f t="shared" si="15"/>
        <v>107832.82429266667</v>
      </c>
    </row>
    <row r="29" spans="1:14" x14ac:dyDescent="0.2">
      <c r="A29" s="1" t="s">
        <v>16</v>
      </c>
      <c r="B29" s="3">
        <v>58167</v>
      </c>
      <c r="C29" s="3">
        <v>58167</v>
      </c>
      <c r="D29" s="22">
        <v>0.05</v>
      </c>
      <c r="E29" s="12">
        <f>C29*(1+$D$29)</f>
        <v>61075.350000000006</v>
      </c>
      <c r="F29" s="13">
        <f>E29*(1+$D$29)</f>
        <v>64129.117500000008</v>
      </c>
      <c r="G29" s="13">
        <f t="shared" ref="G29:N29" si="16">F29*(1+$D$29)</f>
        <v>67335.573375000007</v>
      </c>
      <c r="H29" s="13">
        <f t="shared" si="16"/>
        <v>70702.352043750012</v>
      </c>
      <c r="I29" s="13">
        <f t="shared" si="16"/>
        <v>74237.469645937512</v>
      </c>
      <c r="J29" s="13">
        <f t="shared" si="16"/>
        <v>77949.343128234395</v>
      </c>
      <c r="K29" s="13">
        <f t="shared" si="16"/>
        <v>81846.810284646112</v>
      </c>
      <c r="L29" s="13">
        <f t="shared" si="16"/>
        <v>85939.150798878414</v>
      </c>
      <c r="M29" s="13">
        <f t="shared" si="16"/>
        <v>90236.108338822334</v>
      </c>
      <c r="N29" s="14">
        <f t="shared" si="16"/>
        <v>94747.913755763453</v>
      </c>
    </row>
    <row r="30" spans="1:14" x14ac:dyDescent="0.2">
      <c r="A30" s="1" t="s">
        <v>17</v>
      </c>
      <c r="B30" s="3">
        <v>34300</v>
      </c>
      <c r="C30" s="3">
        <v>34300</v>
      </c>
      <c r="D30" s="22">
        <v>0.05</v>
      </c>
      <c r="E30" s="12">
        <f>C30*(1+$D$30)</f>
        <v>36015</v>
      </c>
      <c r="F30" s="13">
        <f>E30*(1+$D$30)</f>
        <v>37815.75</v>
      </c>
      <c r="G30" s="13">
        <f t="shared" ref="G30:N30" si="17">F30*(1+$D$30)</f>
        <v>39706.537499999999</v>
      </c>
      <c r="H30" s="13">
        <f t="shared" si="17"/>
        <v>41691.864374999997</v>
      </c>
      <c r="I30" s="13">
        <f t="shared" si="17"/>
        <v>43776.457593749998</v>
      </c>
      <c r="J30" s="13">
        <f t="shared" si="17"/>
        <v>45965.280473437502</v>
      </c>
      <c r="K30" s="13">
        <f t="shared" si="17"/>
        <v>48263.544497109382</v>
      </c>
      <c r="L30" s="13">
        <f t="shared" si="17"/>
        <v>50676.721721964852</v>
      </c>
      <c r="M30" s="13">
        <f t="shared" si="17"/>
        <v>53210.557808063095</v>
      </c>
      <c r="N30" s="14">
        <f t="shared" si="17"/>
        <v>55871.085698466253</v>
      </c>
    </row>
    <row r="31" spans="1:14" ht="13.5" thickBot="1" x14ac:dyDescent="0.25">
      <c r="A31" s="1" t="s">
        <v>22</v>
      </c>
      <c r="B31" s="3">
        <f>SUM(B26:B30)</f>
        <v>791049</v>
      </c>
      <c r="C31" s="3">
        <f>SUM(C26:C30)</f>
        <v>781311</v>
      </c>
      <c r="D31" s="22"/>
      <c r="E31" s="9">
        <f>SUM(E26:E30)</f>
        <v>820376.54999999993</v>
      </c>
      <c r="F31" s="10">
        <f>SUM(F26:F30)</f>
        <v>861395.37750000006</v>
      </c>
      <c r="G31" s="10">
        <f t="shared" ref="G31:N31" si="18">SUM(G26:G30)</f>
        <v>904465.14637500001</v>
      </c>
      <c r="H31" s="10">
        <f t="shared" si="18"/>
        <v>949688.40369375015</v>
      </c>
      <c r="I31" s="10">
        <f t="shared" si="18"/>
        <v>997172.82387843775</v>
      </c>
      <c r="J31" s="10">
        <f t="shared" si="18"/>
        <v>1047031.4650723597</v>
      </c>
      <c r="K31" s="10">
        <f t="shared" si="18"/>
        <v>1099383.038325978</v>
      </c>
      <c r="L31" s="10">
        <f t="shared" si="18"/>
        <v>1154352.1902422768</v>
      </c>
      <c r="M31" s="10">
        <f t="shared" si="18"/>
        <v>1212069.7997543905</v>
      </c>
      <c r="N31" s="11">
        <f t="shared" si="18"/>
        <v>1272673.2897421103</v>
      </c>
    </row>
    <row r="32" spans="1:14" ht="13.5" thickBot="1" x14ac:dyDescent="0.25">
      <c r="D32" s="22"/>
    </row>
    <row r="33" spans="1:14" ht="13.5" thickBot="1" x14ac:dyDescent="0.25">
      <c r="A33" s="1" t="s">
        <v>30</v>
      </c>
      <c r="B33">
        <f>B23-B31</f>
        <v>-21291</v>
      </c>
      <c r="C33">
        <f>C23-C31</f>
        <v>0</v>
      </c>
      <c r="D33" s="22"/>
      <c r="E33" s="16">
        <f>E23-E31</f>
        <v>0</v>
      </c>
      <c r="F33" s="17">
        <f t="shared" ref="F33:N33" si="19">F23-F31</f>
        <v>0</v>
      </c>
      <c r="G33" s="17">
        <f t="shared" si="19"/>
        <v>0</v>
      </c>
      <c r="H33" s="17">
        <f t="shared" si="19"/>
        <v>0</v>
      </c>
      <c r="I33" s="17">
        <f t="shared" si="19"/>
        <v>0</v>
      </c>
      <c r="J33" s="17">
        <f t="shared" si="19"/>
        <v>0</v>
      </c>
      <c r="K33" s="17">
        <f t="shared" si="19"/>
        <v>0</v>
      </c>
      <c r="L33" s="17">
        <f t="shared" si="19"/>
        <v>0</v>
      </c>
      <c r="M33" s="17">
        <f t="shared" si="19"/>
        <v>0</v>
      </c>
      <c r="N33" s="18">
        <f t="shared" si="19"/>
        <v>0</v>
      </c>
    </row>
    <row r="34" spans="1:14" x14ac:dyDescent="0.2">
      <c r="D34" s="22" t="s">
        <v>14</v>
      </c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ht="13.5" thickBot="1" x14ac:dyDescent="0.25">
      <c r="A35" s="1" t="s">
        <v>31</v>
      </c>
      <c r="C35" s="13"/>
      <c r="D35" s="22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x14ac:dyDescent="0.2">
      <c r="A36" s="1" t="s">
        <v>32</v>
      </c>
      <c r="C36" s="13">
        <f>B39</f>
        <v>1600000</v>
      </c>
      <c r="D36" s="22"/>
      <c r="E36" s="15">
        <f>C39</f>
        <v>1595581.2</v>
      </c>
      <c r="F36" s="19">
        <f>E39</f>
        <v>1584187.9560000002</v>
      </c>
      <c r="G36" s="19">
        <f t="shared" ref="G36:N36" si="20">F39</f>
        <v>1564931.2654800003</v>
      </c>
      <c r="H36" s="19">
        <f t="shared" si="20"/>
        <v>1536834.4533684005</v>
      </c>
      <c r="I36" s="19">
        <f t="shared" si="20"/>
        <v>1498825.3306203724</v>
      </c>
      <c r="J36" s="19">
        <f t="shared" si="20"/>
        <v>1449727.684101627</v>
      </c>
      <c r="K36" s="19">
        <f t="shared" si="20"/>
        <v>1388252.0422129631</v>
      </c>
      <c r="L36" s="19">
        <f t="shared" si="20"/>
        <v>1312985.6561423661</v>
      </c>
      <c r="M36" s="19">
        <f t="shared" si="20"/>
        <v>1222381.6317137401</v>
      </c>
      <c r="N36" s="20">
        <f t="shared" si="20"/>
        <v>1114747.1414848233</v>
      </c>
    </row>
    <row r="37" spans="1:14" x14ac:dyDescent="0.2">
      <c r="A37" s="1" t="s">
        <v>33</v>
      </c>
      <c r="C37" s="13">
        <f>C31-SUM(C14:C21)</f>
        <v>122610</v>
      </c>
      <c r="D37" s="22"/>
      <c r="E37" s="12">
        <f>E31-SUM(E14:E21)</f>
        <v>128740.49999999988</v>
      </c>
      <c r="F37" s="13">
        <f>F31-SUM(F14:F21)</f>
        <v>135177.52500000002</v>
      </c>
      <c r="G37" s="13">
        <f t="shared" ref="G37:N37" si="21">G31-SUM(G14:G21)</f>
        <v>141936.40125</v>
      </c>
      <c r="H37" s="13">
        <f t="shared" si="21"/>
        <v>149033.22131250007</v>
      </c>
      <c r="I37" s="13">
        <f t="shared" si="21"/>
        <v>156484.88237812533</v>
      </c>
      <c r="J37" s="13">
        <f t="shared" si="21"/>
        <v>164309.12649703131</v>
      </c>
      <c r="K37" s="13">
        <f t="shared" si="21"/>
        <v>172524.58282188326</v>
      </c>
      <c r="L37" s="13">
        <f t="shared" si="21"/>
        <v>181150.81196297728</v>
      </c>
      <c r="M37" s="13">
        <f t="shared" si="21"/>
        <v>190208.35256112588</v>
      </c>
      <c r="N37" s="14">
        <f t="shared" si="21"/>
        <v>199718.7701891826</v>
      </c>
    </row>
    <row r="38" spans="1:14" x14ac:dyDescent="0.2">
      <c r="A38" s="1" t="s">
        <v>34</v>
      </c>
      <c r="C38" s="13">
        <f>(C36-C37)*D38</f>
        <v>118191.2</v>
      </c>
      <c r="D38" s="22">
        <v>0.08</v>
      </c>
      <c r="E38" s="12">
        <f>(E36-E37)*D38</f>
        <v>117347.25600000002</v>
      </c>
      <c r="F38" s="13">
        <f>(F36-F37)*$D$38</f>
        <v>115920.83448000003</v>
      </c>
      <c r="G38" s="13">
        <f t="shared" ref="G38:N38" si="22">(G36-G37)*$D$38</f>
        <v>113839.58913840004</v>
      </c>
      <c r="H38" s="13">
        <f t="shared" si="22"/>
        <v>111024.09856447203</v>
      </c>
      <c r="I38" s="13">
        <f t="shared" si="22"/>
        <v>107387.23585937977</v>
      </c>
      <c r="J38" s="13">
        <f t="shared" si="22"/>
        <v>102833.48460836765</v>
      </c>
      <c r="K38" s="13">
        <f t="shared" si="22"/>
        <v>97258.196751286392</v>
      </c>
      <c r="L38" s="13">
        <f t="shared" si="22"/>
        <v>90546.787534351111</v>
      </c>
      <c r="M38" s="13">
        <f t="shared" si="22"/>
        <v>82573.86233220913</v>
      </c>
      <c r="N38" s="14">
        <f t="shared" si="22"/>
        <v>73202.269703651255</v>
      </c>
    </row>
    <row r="39" spans="1:14" ht="13.5" thickBot="1" x14ac:dyDescent="0.25">
      <c r="A39" s="1" t="s">
        <v>35</v>
      </c>
      <c r="B39" s="3">
        <v>1600000</v>
      </c>
      <c r="C39" s="13">
        <f>C36-C37+C38</f>
        <v>1595581.2</v>
      </c>
      <c r="D39" s="22"/>
      <c r="E39" s="9">
        <f>E36-E37+E38</f>
        <v>1584187.9560000002</v>
      </c>
      <c r="F39" s="10">
        <f>F36-F37+F38</f>
        <v>1564931.2654800003</v>
      </c>
      <c r="G39" s="10">
        <f t="shared" ref="G39:N39" si="23">G36-G37+G38</f>
        <v>1536834.4533684005</v>
      </c>
      <c r="H39" s="10">
        <f t="shared" si="23"/>
        <v>1498825.3306203724</v>
      </c>
      <c r="I39" s="10">
        <f t="shared" si="23"/>
        <v>1449727.684101627</v>
      </c>
      <c r="J39" s="10">
        <f t="shared" si="23"/>
        <v>1388252.0422129631</v>
      </c>
      <c r="K39" s="10">
        <f t="shared" si="23"/>
        <v>1312985.6561423661</v>
      </c>
      <c r="L39" s="10">
        <f t="shared" si="23"/>
        <v>1222381.6317137401</v>
      </c>
      <c r="M39" s="10">
        <f t="shared" si="23"/>
        <v>1114747.1414848233</v>
      </c>
      <c r="N39" s="11">
        <f t="shared" si="23"/>
        <v>988230.64099929202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>Dartmouth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Steve.Powell</dc:creator>
  <cp:lastModifiedBy>Baker, Kenneth R.</cp:lastModifiedBy>
  <cp:lastPrinted>2003-12-03T20:42:59Z</cp:lastPrinted>
  <dcterms:created xsi:type="dcterms:W3CDTF">2003-12-02T23:21:31Z</dcterms:created>
  <dcterms:modified xsi:type="dcterms:W3CDTF">2010-10-13T16:08:11Z</dcterms:modified>
</cp:coreProperties>
</file>