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8130"/>
  </bookViews>
  <sheets>
    <sheet name="Model" sheetId="1" r:id="rId1"/>
  </sheets>
  <calcPr calcId="124519"/>
</workbook>
</file>

<file path=xl/calcChain.xml><?xml version="1.0" encoding="utf-8"?>
<calcChain xmlns="http://schemas.openxmlformats.org/spreadsheetml/2006/main">
  <c r="H68" i="1"/>
  <c r="F87"/>
  <c r="E87"/>
  <c r="J52"/>
  <c r="K52"/>
  <c r="L52"/>
  <c r="M52"/>
  <c r="N52"/>
  <c r="O52"/>
  <c r="P52"/>
  <c r="Q52"/>
  <c r="I52"/>
  <c r="E68"/>
  <c r="Q87" l="1"/>
  <c r="P87"/>
  <c r="O87"/>
  <c r="N87"/>
  <c r="M87"/>
  <c r="L87"/>
  <c r="K87"/>
  <c r="J87"/>
  <c r="I87"/>
  <c r="H87"/>
  <c r="G87"/>
  <c r="D87"/>
  <c r="C73"/>
  <c r="C87" s="1"/>
  <c r="C55"/>
  <c r="C49"/>
  <c r="D49" s="1"/>
  <c r="E49" s="1"/>
  <c r="F49" s="1"/>
  <c r="G49" s="1"/>
  <c r="H49" s="1"/>
  <c r="I49" s="1"/>
  <c r="J49" s="1"/>
  <c r="K49" s="1"/>
  <c r="L49" s="1"/>
  <c r="M49" s="1"/>
  <c r="N49" s="1"/>
  <c r="O49" s="1"/>
  <c r="P49" s="1"/>
  <c r="Q49" s="1"/>
  <c r="C48"/>
  <c r="D48" s="1"/>
  <c r="E48" s="1"/>
  <c r="F48" s="1"/>
  <c r="G48" s="1"/>
  <c r="H48" s="1"/>
  <c r="I48" s="1"/>
  <c r="J48" s="1"/>
  <c r="K48" s="1"/>
  <c r="L48" s="1"/>
  <c r="M48" s="1"/>
  <c r="N48" s="1"/>
  <c r="O48" s="1"/>
  <c r="P48" s="1"/>
  <c r="Q48" s="1"/>
  <c r="C47"/>
  <c r="C44"/>
  <c r="C52" s="1"/>
  <c r="D44" l="1"/>
  <c r="C74"/>
  <c r="C80" s="1"/>
  <c r="D52"/>
  <c r="E44"/>
  <c r="D74"/>
  <c r="C50"/>
  <c r="C54" s="1"/>
  <c r="D47"/>
  <c r="D56"/>
  <c r="C56"/>
  <c r="C86" l="1"/>
  <c r="C60"/>
  <c r="C64" s="1"/>
  <c r="C58"/>
  <c r="C68" s="1"/>
  <c r="D50"/>
  <c r="D54" s="1"/>
  <c r="D55" s="1"/>
  <c r="D58" s="1"/>
  <c r="D68" s="1"/>
  <c r="E47"/>
  <c r="D86"/>
  <c r="D80"/>
  <c r="E74"/>
  <c r="E56"/>
  <c r="E52"/>
  <c r="F44"/>
  <c r="D69" l="1"/>
  <c r="D70" s="1"/>
  <c r="D78" s="1"/>
  <c r="D63"/>
  <c r="D59"/>
  <c r="F52"/>
  <c r="G44"/>
  <c r="F74"/>
  <c r="F56"/>
  <c r="E50"/>
  <c r="F47"/>
  <c r="E86"/>
  <c r="E80"/>
  <c r="E54"/>
  <c r="E55" s="1"/>
  <c r="E58" s="1"/>
  <c r="C69"/>
  <c r="C70" s="1"/>
  <c r="C78" s="1"/>
  <c r="C63"/>
  <c r="C65" s="1"/>
  <c r="C77" s="1"/>
  <c r="C79" l="1"/>
  <c r="C81" s="1"/>
  <c r="C82" s="1"/>
  <c r="C85" s="1"/>
  <c r="C88" s="1"/>
  <c r="E69"/>
  <c r="E63"/>
  <c r="F86"/>
  <c r="F80"/>
  <c r="D60"/>
  <c r="D64" s="1"/>
  <c r="D65" s="1"/>
  <c r="D77" s="1"/>
  <c r="D79" s="1"/>
  <c r="E59"/>
  <c r="G47"/>
  <c r="F50"/>
  <c r="F54" s="1"/>
  <c r="F55" s="1"/>
  <c r="F58" s="1"/>
  <c r="F68" s="1"/>
  <c r="G74"/>
  <c r="G56"/>
  <c r="G52"/>
  <c r="H44"/>
  <c r="E70"/>
  <c r="E78" s="1"/>
  <c r="F69" l="1"/>
  <c r="F70" s="1"/>
  <c r="F78" s="1"/>
  <c r="F63"/>
  <c r="G86"/>
  <c r="G80"/>
  <c r="G50"/>
  <c r="G54" s="1"/>
  <c r="G55" s="1"/>
  <c r="G58" s="1"/>
  <c r="G68" s="1"/>
  <c r="H47"/>
  <c r="E60"/>
  <c r="E64" s="1"/>
  <c r="E65" s="1"/>
  <c r="E77" s="1"/>
  <c r="E79" s="1"/>
  <c r="F59"/>
  <c r="D81"/>
  <c r="D82" s="1"/>
  <c r="D85" s="1"/>
  <c r="D88" s="1"/>
  <c r="H52"/>
  <c r="I44"/>
  <c r="H56"/>
  <c r="H74"/>
  <c r="G69" l="1"/>
  <c r="G70" s="1"/>
  <c r="G78" s="1"/>
  <c r="G63"/>
  <c r="E81"/>
  <c r="E82" s="1"/>
  <c r="E85" s="1"/>
  <c r="E88" s="1"/>
  <c r="H86"/>
  <c r="H80"/>
  <c r="I74"/>
  <c r="I56"/>
  <c r="J44"/>
  <c r="G59"/>
  <c r="F60"/>
  <c r="F64" s="1"/>
  <c r="F65" s="1"/>
  <c r="F77" s="1"/>
  <c r="F79" s="1"/>
  <c r="H50"/>
  <c r="H54" s="1"/>
  <c r="H55" s="1"/>
  <c r="H58" s="1"/>
  <c r="I47"/>
  <c r="H69" l="1"/>
  <c r="H70" s="1"/>
  <c r="H78" s="1"/>
  <c r="H63"/>
  <c r="I50"/>
  <c r="I54" s="1"/>
  <c r="I55" s="1"/>
  <c r="I58" s="1"/>
  <c r="I68" s="1"/>
  <c r="J47"/>
  <c r="K44"/>
  <c r="J74"/>
  <c r="J56"/>
  <c r="F81"/>
  <c r="F82" s="1"/>
  <c r="F85" s="1"/>
  <c r="F88" s="1"/>
  <c r="G60"/>
  <c r="G64" s="1"/>
  <c r="G65" s="1"/>
  <c r="G77" s="1"/>
  <c r="G79" s="1"/>
  <c r="H59"/>
  <c r="I86"/>
  <c r="I80"/>
  <c r="I69" l="1"/>
  <c r="I70" s="1"/>
  <c r="I78" s="1"/>
  <c r="I63"/>
  <c r="G81"/>
  <c r="G82" s="1"/>
  <c r="G85" s="1"/>
  <c r="G88" s="1"/>
  <c r="H60"/>
  <c r="H64" s="1"/>
  <c r="H65" s="1"/>
  <c r="H77" s="1"/>
  <c r="H79" s="1"/>
  <c r="I59"/>
  <c r="K74"/>
  <c r="K56"/>
  <c r="L44"/>
  <c r="K47"/>
  <c r="J50"/>
  <c r="J54" s="1"/>
  <c r="J55" s="1"/>
  <c r="J58" s="1"/>
  <c r="J68" s="1"/>
  <c r="J86"/>
  <c r="J80"/>
  <c r="J69" l="1"/>
  <c r="J70" s="1"/>
  <c r="J78" s="1"/>
  <c r="J63"/>
  <c r="H81"/>
  <c r="H82" s="1"/>
  <c r="H85" s="1"/>
  <c r="H88" s="1"/>
  <c r="K50"/>
  <c r="L47"/>
  <c r="K86"/>
  <c r="K80"/>
  <c r="K54"/>
  <c r="K55" s="1"/>
  <c r="K58" s="1"/>
  <c r="K68" s="1"/>
  <c r="M44"/>
  <c r="M56" s="1"/>
  <c r="L56"/>
  <c r="L74"/>
  <c r="I60"/>
  <c r="I64" s="1"/>
  <c r="I65" s="1"/>
  <c r="I77" s="1"/>
  <c r="I79" s="1"/>
  <c r="J59"/>
  <c r="K69" l="1"/>
  <c r="K63"/>
  <c r="K59"/>
  <c r="J60"/>
  <c r="J64" s="1"/>
  <c r="J65" s="1"/>
  <c r="J77" s="1"/>
  <c r="J79" s="1"/>
  <c r="M74"/>
  <c r="N44"/>
  <c r="I81"/>
  <c r="I82" s="1"/>
  <c r="I85" s="1"/>
  <c r="I88" s="1"/>
  <c r="K70"/>
  <c r="K78" s="1"/>
  <c r="L86"/>
  <c r="L80"/>
  <c r="L50"/>
  <c r="L54" s="1"/>
  <c r="L55" s="1"/>
  <c r="L58" s="1"/>
  <c r="L68" s="1"/>
  <c r="M47"/>
  <c r="L69" l="1"/>
  <c r="L70" s="1"/>
  <c r="L78" s="1"/>
  <c r="L63"/>
  <c r="J81"/>
  <c r="J82" s="1"/>
  <c r="J85" s="1"/>
  <c r="J88" s="1"/>
  <c r="M50"/>
  <c r="M54" s="1"/>
  <c r="M55" s="1"/>
  <c r="M58" s="1"/>
  <c r="M68" s="1"/>
  <c r="N47"/>
  <c r="O44"/>
  <c r="N74"/>
  <c r="N56"/>
  <c r="M86"/>
  <c r="M80"/>
  <c r="K60"/>
  <c r="K64" s="1"/>
  <c r="K65" s="1"/>
  <c r="K77" s="1"/>
  <c r="K79" s="1"/>
  <c r="L59"/>
  <c r="M59" l="1"/>
  <c r="M60" s="1"/>
  <c r="M64" s="1"/>
  <c r="M69"/>
  <c r="M63"/>
  <c r="N86"/>
  <c r="N80"/>
  <c r="M70"/>
  <c r="M78" s="1"/>
  <c r="K81"/>
  <c r="K82" s="1"/>
  <c r="K85" s="1"/>
  <c r="K88" s="1"/>
  <c r="L60"/>
  <c r="L64" s="1"/>
  <c r="L65" s="1"/>
  <c r="L77" s="1"/>
  <c r="L79" s="1"/>
  <c r="O74"/>
  <c r="O56"/>
  <c r="P44"/>
  <c r="O47"/>
  <c r="N50"/>
  <c r="N54" s="1"/>
  <c r="N55" s="1"/>
  <c r="N58" s="1"/>
  <c r="N68" s="1"/>
  <c r="L81" l="1"/>
  <c r="L82" s="1"/>
  <c r="L85" s="1"/>
  <c r="L88" s="1"/>
  <c r="N69"/>
  <c r="N70" s="1"/>
  <c r="N78" s="1"/>
  <c r="N63"/>
  <c r="O50"/>
  <c r="P47"/>
  <c r="O86"/>
  <c r="O80"/>
  <c r="Q44"/>
  <c r="Q74" s="1"/>
  <c r="Q80" s="1"/>
  <c r="P56"/>
  <c r="P74"/>
  <c r="N59"/>
  <c r="O54"/>
  <c r="O55" s="1"/>
  <c r="O58" s="1"/>
  <c r="O68" s="1"/>
  <c r="M65"/>
  <c r="M77" s="1"/>
  <c r="M79" s="1"/>
  <c r="O69" l="1"/>
  <c r="O70" s="1"/>
  <c r="O78" s="1"/>
  <c r="O63"/>
  <c r="M81"/>
  <c r="M82" s="1"/>
  <c r="M85" s="1"/>
  <c r="M88" s="1"/>
  <c r="O59"/>
  <c r="N60"/>
  <c r="N64" s="1"/>
  <c r="N65" s="1"/>
  <c r="N77" s="1"/>
  <c r="N79" s="1"/>
  <c r="P86"/>
  <c r="P80"/>
  <c r="Q56"/>
  <c r="P50"/>
  <c r="P54" s="1"/>
  <c r="P55" s="1"/>
  <c r="P58" s="1"/>
  <c r="P68" s="1"/>
  <c r="Q47"/>
  <c r="Q50" s="1"/>
  <c r="P69" l="1"/>
  <c r="P70" s="1"/>
  <c r="P78" s="1"/>
  <c r="P63"/>
  <c r="Q86"/>
  <c r="O60"/>
  <c r="O64" s="1"/>
  <c r="O65" s="1"/>
  <c r="O77" s="1"/>
  <c r="O79" s="1"/>
  <c r="P59"/>
  <c r="Q54"/>
  <c r="Q55" s="1"/>
  <c r="Q58" s="1"/>
  <c r="Q68" s="1"/>
  <c r="N81"/>
  <c r="N82" s="1"/>
  <c r="N85" s="1"/>
  <c r="N88" s="1"/>
  <c r="Q69" l="1"/>
  <c r="Q70" s="1"/>
  <c r="Q78" s="1"/>
  <c r="Q63"/>
  <c r="P60"/>
  <c r="P64" s="1"/>
  <c r="P65" s="1"/>
  <c r="P77" s="1"/>
  <c r="P79" s="1"/>
  <c r="Q59"/>
  <c r="Q60" s="1"/>
  <c r="Q64" s="1"/>
  <c r="O81"/>
  <c r="O82" s="1"/>
  <c r="O85" l="1"/>
  <c r="O88" s="1"/>
  <c r="P81"/>
  <c r="P82" s="1"/>
  <c r="P85" s="1"/>
  <c r="P88" s="1"/>
  <c r="Q65"/>
  <c r="Q77" s="1"/>
  <c r="Q79" s="1"/>
  <c r="Q81" l="1"/>
  <c r="Q82" s="1"/>
  <c r="Q85" l="1"/>
  <c r="Q88" s="1"/>
  <c r="B90" l="1"/>
  <c r="F5" s="1"/>
</calcChain>
</file>

<file path=xl/comments1.xml><?xml version="1.0" encoding="utf-8"?>
<comments xmlns="http://schemas.openxmlformats.org/spreadsheetml/2006/main">
  <authors>
    <author>Steve.Powell</author>
  </authors>
  <commentList>
    <comment ref="R52" authorId="0">
      <text>
        <r>
          <rPr>
            <b/>
            <sz val="8"/>
            <color indexed="81"/>
            <rFont val="Tahoma"/>
            <family val="2"/>
          </rPr>
          <t>Based on the current year, market penetration of the device is either zero, rising linearly, or at its peak.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54" authorId="0">
      <text>
        <r>
          <rPr>
            <b/>
            <sz val="8"/>
            <color indexed="81"/>
            <rFont val="Tahoma"/>
            <family val="2"/>
          </rPr>
          <t xml:space="preserve">Calculate number of users of the device based on market penetration.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55" authorId="0">
      <text>
        <r>
          <rPr>
            <b/>
            <sz val="8"/>
            <color indexed="81"/>
            <rFont val="Tahoma"/>
            <family val="2"/>
          </rPr>
          <t xml:space="preserve">Calculate new users: these will generate sales revenue for the device.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56" authorId="0">
      <text>
        <r>
          <rPr>
            <b/>
            <sz val="8"/>
            <color indexed="81"/>
            <rFont val="Tahoma"/>
            <family val="2"/>
          </rPr>
          <t>Share of market starts at 100% but drops when second and third generation technologies enter.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0" authorId="0">
      <text>
        <r>
          <rPr>
            <b/>
            <sz val="8"/>
            <color indexed="81"/>
            <rFont val="Tahoma"/>
            <family val="2"/>
          </rPr>
          <t>All existing users generate royalties from supplies.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3" authorId="0">
      <text>
        <r>
          <rPr>
            <b/>
            <sz val="8"/>
            <color indexed="81"/>
            <rFont val="Tahoma"/>
            <family val="2"/>
          </rPr>
          <t xml:space="preserve">Revenues on new devices are based on new device price until price controls come into effect.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9" authorId="0">
      <text>
        <r>
          <rPr>
            <b/>
            <sz val="8"/>
            <color indexed="81"/>
            <rFont val="Tahoma"/>
            <family val="2"/>
          </rPr>
          <t xml:space="preserve">Sales force costs assumed to be zero whenever unit sales are zero.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<sst xmlns="http://schemas.openxmlformats.org/spreadsheetml/2006/main" count="71" uniqueCount="59">
  <si>
    <t>MediDevice</t>
  </si>
  <si>
    <t>SGP</t>
  </si>
  <si>
    <t>Parameters</t>
  </si>
  <si>
    <t>NPV</t>
  </si>
  <si>
    <t>Number of doctors' offices (000)</t>
  </si>
  <si>
    <t xml:space="preserve">   US</t>
  </si>
  <si>
    <t xml:space="preserve">   Europe</t>
  </si>
  <si>
    <t xml:space="preserve">   Japan</t>
  </si>
  <si>
    <t>First year</t>
  </si>
  <si>
    <t>Tax rate</t>
  </si>
  <si>
    <t>Discount rate</t>
  </si>
  <si>
    <t>Market penetration</t>
  </si>
  <si>
    <t xml:space="preserve">   launch year</t>
  </si>
  <si>
    <t xml:space="preserve">   peak year</t>
  </si>
  <si>
    <t xml:space="preserve">   initial share</t>
  </si>
  <si>
    <t xml:space="preserve">   peak share</t>
  </si>
  <si>
    <t>Second generation</t>
  </si>
  <si>
    <t xml:space="preserve">   entry year</t>
  </si>
  <si>
    <t xml:space="preserve">   share of installed base captured</t>
  </si>
  <si>
    <t>Third generation</t>
  </si>
  <si>
    <t>Price controls</t>
  </si>
  <si>
    <t xml:space="preserve">   date</t>
  </si>
  <si>
    <t xml:space="preserve">   price reduction</t>
  </si>
  <si>
    <t>Prices (000)</t>
  </si>
  <si>
    <t xml:space="preserve">   device</t>
  </si>
  <si>
    <t xml:space="preserve">   materials</t>
  </si>
  <si>
    <t>Costs</t>
  </si>
  <si>
    <t xml:space="preserve">   unit manufacturing (000)</t>
  </si>
  <si>
    <t xml:space="preserve">   sales force (000,000)</t>
  </si>
  <si>
    <t xml:space="preserve">   US plant cost (000,000)</t>
  </si>
  <si>
    <t xml:space="preserve">   rest of world plant cost (000,000)</t>
  </si>
  <si>
    <t xml:space="preserve">   depreciation  lifetime</t>
  </si>
  <si>
    <t>Revenue</t>
  </si>
  <si>
    <t>Number of doctor's offices</t>
  </si>
  <si>
    <t>Total</t>
  </si>
  <si>
    <t>Potential users - total</t>
  </si>
  <si>
    <t>Potential users - new</t>
  </si>
  <si>
    <t>MediDevice share</t>
  </si>
  <si>
    <t>Unit sales</t>
  </si>
  <si>
    <t>Cumulative unit sales</t>
  </si>
  <si>
    <t>MediDevice installed base</t>
  </si>
  <si>
    <t>Revenues</t>
  </si>
  <si>
    <t xml:space="preserve">   new devices</t>
  </si>
  <si>
    <t xml:space="preserve">Operating Cost </t>
  </si>
  <si>
    <t>COGS</t>
  </si>
  <si>
    <t>Sales force cost</t>
  </si>
  <si>
    <t>Total cost</t>
  </si>
  <si>
    <t>Capital Expenditure</t>
  </si>
  <si>
    <t>Manufacturing plant cost</t>
  </si>
  <si>
    <t>Depreciation</t>
  </si>
  <si>
    <t>Income Statement</t>
  </si>
  <si>
    <t>Cost</t>
  </si>
  <si>
    <t>EBITDA (Earnings before Income…)</t>
  </si>
  <si>
    <t>Taxes</t>
  </si>
  <si>
    <t>NIAT (Net Income after Tax)</t>
  </si>
  <si>
    <t>Cash Flow</t>
  </si>
  <si>
    <t>NIAT</t>
  </si>
  <si>
    <t>CAPX</t>
  </si>
  <si>
    <t>Cash flow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</si>
</sst>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color theme="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5" fontId="1" fillId="0" borderId="0" xfId="0" applyNumberFormat="1" applyFont="1"/>
    <xf numFmtId="0" fontId="1" fillId="0" borderId="1" xfId="0" applyFont="1" applyBorder="1"/>
    <xf numFmtId="164" fontId="1" fillId="0" borderId="2" xfId="0" applyNumberFormat="1" applyFont="1" applyBorder="1"/>
    <xf numFmtId="2" fontId="0" fillId="0" borderId="0" xfId="0" applyNumberFormat="1"/>
    <xf numFmtId="9" fontId="0" fillId="0" borderId="0" xfId="0" applyNumberFormat="1"/>
    <xf numFmtId="0" fontId="2" fillId="0" borderId="0" xfId="0" applyFont="1"/>
    <xf numFmtId="0" fontId="0" fillId="0" borderId="0" xfId="0" quotePrefix="1" applyAlignment="1">
      <alignment horizontal="left"/>
    </xf>
    <xf numFmtId="1" fontId="0" fillId="0" borderId="0" xfId="0" applyNumberFormat="1"/>
    <xf numFmtId="3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5" fillId="0" borderId="0" xfId="0" quotePrefix="1" applyFont="1" applyAlignment="1">
      <alignment horizontal="left"/>
    </xf>
    <xf numFmtId="0" fontId="6" fillId="0" borderId="0" xfId="0" applyFont="1"/>
    <xf numFmtId="0" fontId="5" fillId="0" borderId="0" xfId="0" applyFont="1"/>
    <xf numFmtId="0" fontId="6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7"/>
  <sheetViews>
    <sheetView tabSelected="1" zoomScale="75" zoomScaleNormal="75" workbookViewId="0">
      <selection activeCell="B95" sqref="B95"/>
    </sheetView>
  </sheetViews>
  <sheetFormatPr defaultRowHeight="12.75"/>
  <cols>
    <col min="1" max="1" width="17.140625" customWidth="1"/>
    <col min="2" max="2" width="35.7109375" customWidth="1"/>
  </cols>
  <sheetData>
    <row r="1" spans="1:11" ht="15.75">
      <c r="A1" s="1" t="s">
        <v>0</v>
      </c>
      <c r="B1" s="1"/>
    </row>
    <row r="2" spans="1:11" ht="15.75">
      <c r="A2" s="1" t="s">
        <v>1</v>
      </c>
    </row>
    <row r="3" spans="1:11" ht="15.75">
      <c r="A3" s="2">
        <v>39343</v>
      </c>
    </row>
    <row r="4" spans="1:11" ht="16.5" thickBot="1">
      <c r="A4" s="1"/>
    </row>
    <row r="5" spans="1:11" ht="16.5" thickBot="1">
      <c r="A5" s="1" t="s">
        <v>2</v>
      </c>
      <c r="E5" s="3" t="s">
        <v>3</v>
      </c>
      <c r="F5" s="4">
        <f>B90</f>
        <v>512.66710663158619</v>
      </c>
    </row>
    <row r="6" spans="1:11" ht="15.75">
      <c r="A6" s="1"/>
      <c r="B6" s="13" t="s">
        <v>4</v>
      </c>
      <c r="K6" s="5"/>
    </row>
    <row r="7" spans="1:11" ht="15.75">
      <c r="A7" s="1"/>
      <c r="B7" s="14" t="s">
        <v>5</v>
      </c>
      <c r="C7">
        <v>600</v>
      </c>
      <c r="K7" s="5"/>
    </row>
    <row r="8" spans="1:11" ht="15.75">
      <c r="A8" s="1"/>
      <c r="B8" s="14" t="s">
        <v>6</v>
      </c>
      <c r="C8">
        <v>450</v>
      </c>
    </row>
    <row r="9" spans="1:11" ht="15.75">
      <c r="A9" s="1"/>
      <c r="B9" s="14" t="s">
        <v>7</v>
      </c>
      <c r="C9">
        <v>140</v>
      </c>
    </row>
    <row r="10" spans="1:11" ht="15.75">
      <c r="A10" s="1"/>
      <c r="B10" s="14"/>
    </row>
    <row r="11" spans="1:11" ht="15.75">
      <c r="A11" s="1"/>
      <c r="B11" s="14" t="s">
        <v>8</v>
      </c>
      <c r="C11">
        <v>2004</v>
      </c>
    </row>
    <row r="12" spans="1:11" ht="15.75">
      <c r="A12" s="1"/>
      <c r="B12" s="14" t="s">
        <v>9</v>
      </c>
      <c r="C12" s="6">
        <v>0.4</v>
      </c>
    </row>
    <row r="13" spans="1:11" ht="15.75">
      <c r="A13" s="1"/>
      <c r="B13" s="14" t="s">
        <v>10</v>
      </c>
      <c r="C13" s="6">
        <v>0.1</v>
      </c>
    </row>
    <row r="14" spans="1:11" ht="15.75">
      <c r="A14" s="1"/>
      <c r="B14" s="14"/>
    </row>
    <row r="15" spans="1:11" ht="15.75">
      <c r="A15" s="1"/>
      <c r="B15" s="14" t="s">
        <v>11</v>
      </c>
    </row>
    <row r="16" spans="1:11" ht="15.75">
      <c r="A16" s="1"/>
      <c r="B16" s="14" t="s">
        <v>12</v>
      </c>
      <c r="C16">
        <v>2005</v>
      </c>
    </row>
    <row r="17" spans="1:3" ht="15.75">
      <c r="A17" s="1"/>
      <c r="B17" s="13" t="s">
        <v>13</v>
      </c>
      <c r="C17">
        <v>2009</v>
      </c>
    </row>
    <row r="18" spans="1:3" ht="15.75">
      <c r="A18" s="1"/>
      <c r="B18" s="15" t="s">
        <v>14</v>
      </c>
      <c r="C18" s="6">
        <v>0</v>
      </c>
    </row>
    <row r="19" spans="1:3" ht="15.75">
      <c r="A19" s="1"/>
      <c r="B19" s="15" t="s">
        <v>15</v>
      </c>
      <c r="C19" s="6">
        <v>0.1</v>
      </c>
    </row>
    <row r="20" spans="1:3" ht="15.75">
      <c r="A20" s="1"/>
      <c r="B20" s="14"/>
    </row>
    <row r="21" spans="1:3" ht="15.75">
      <c r="A21" s="1"/>
      <c r="B21" s="16" t="s">
        <v>16</v>
      </c>
    </row>
    <row r="22" spans="1:3" ht="15.75">
      <c r="A22" s="1"/>
      <c r="B22" s="14" t="s">
        <v>17</v>
      </c>
      <c r="C22">
        <v>2010</v>
      </c>
    </row>
    <row r="23" spans="1:3" ht="15.75">
      <c r="A23" s="1"/>
      <c r="B23" s="16" t="s">
        <v>18</v>
      </c>
      <c r="C23" s="6">
        <v>0.3</v>
      </c>
    </row>
    <row r="24" spans="1:3" ht="15.75">
      <c r="A24" s="1"/>
      <c r="B24" s="14"/>
      <c r="C24" s="6"/>
    </row>
    <row r="25" spans="1:3" ht="15.75">
      <c r="A25" s="1"/>
      <c r="B25" s="14" t="s">
        <v>19</v>
      </c>
      <c r="C25" s="6"/>
    </row>
    <row r="26" spans="1:3" ht="15.75">
      <c r="A26" s="1"/>
      <c r="B26" s="14" t="s">
        <v>17</v>
      </c>
      <c r="C26">
        <v>2014</v>
      </c>
    </row>
    <row r="27" spans="1:3" ht="15.75">
      <c r="A27" s="1"/>
      <c r="B27" s="16" t="s">
        <v>18</v>
      </c>
      <c r="C27" s="6">
        <v>1</v>
      </c>
    </row>
    <row r="28" spans="1:3" ht="15.75">
      <c r="A28" s="1"/>
      <c r="B28" s="14"/>
      <c r="C28" s="6"/>
    </row>
    <row r="29" spans="1:3" ht="15.75">
      <c r="A29" s="1"/>
      <c r="B29" s="14" t="s">
        <v>20</v>
      </c>
      <c r="C29" s="6"/>
    </row>
    <row r="30" spans="1:3" ht="15.75">
      <c r="A30" s="1"/>
      <c r="B30" s="14" t="s">
        <v>21</v>
      </c>
      <c r="C30" s="9">
        <v>2008</v>
      </c>
    </row>
    <row r="31" spans="1:3" ht="15.75">
      <c r="A31" s="1"/>
      <c r="B31" s="14" t="s">
        <v>22</v>
      </c>
      <c r="C31" s="6">
        <v>0.1</v>
      </c>
    </row>
    <row r="32" spans="1:3" ht="15.75">
      <c r="A32" s="1"/>
      <c r="B32" s="14"/>
      <c r="C32" s="6"/>
    </row>
    <row r="33" spans="1:17" ht="15.75">
      <c r="A33" s="1"/>
      <c r="B33" s="15" t="s">
        <v>23</v>
      </c>
      <c r="C33" s="6"/>
    </row>
    <row r="34" spans="1:17" ht="15.75">
      <c r="A34" s="1"/>
      <c r="B34" s="14" t="s">
        <v>24</v>
      </c>
      <c r="C34" s="9">
        <v>10</v>
      </c>
    </row>
    <row r="35" spans="1:17" ht="15.75">
      <c r="A35" s="1"/>
      <c r="B35" s="14" t="s">
        <v>25</v>
      </c>
      <c r="C35" s="9">
        <v>1</v>
      </c>
    </row>
    <row r="36" spans="1:17" ht="15.75">
      <c r="A36" s="1"/>
      <c r="B36" s="14"/>
      <c r="C36" s="6"/>
    </row>
    <row r="37" spans="1:17" ht="15.75">
      <c r="A37" s="1"/>
      <c r="B37" s="14" t="s">
        <v>26</v>
      </c>
      <c r="C37" s="6"/>
    </row>
    <row r="38" spans="1:17" ht="15.75">
      <c r="A38" s="1"/>
      <c r="B38" s="15" t="s">
        <v>27</v>
      </c>
      <c r="C38" s="9">
        <v>4</v>
      </c>
    </row>
    <row r="39" spans="1:17" ht="15.75">
      <c r="A39" s="1"/>
      <c r="B39" s="15" t="s">
        <v>28</v>
      </c>
      <c r="C39" s="9">
        <v>15</v>
      </c>
    </row>
    <row r="40" spans="1:17" ht="15.75">
      <c r="A40" s="1"/>
      <c r="B40" s="13" t="s">
        <v>29</v>
      </c>
      <c r="C40">
        <v>25</v>
      </c>
    </row>
    <row r="41" spans="1:17" ht="15.75">
      <c r="A41" s="1"/>
      <c r="B41" s="13" t="s">
        <v>30</v>
      </c>
      <c r="C41">
        <v>25</v>
      </c>
    </row>
    <row r="42" spans="1:17" ht="15.75">
      <c r="A42" s="1"/>
      <c r="B42" s="16" t="s">
        <v>31</v>
      </c>
      <c r="C42">
        <v>10</v>
      </c>
    </row>
    <row r="43" spans="1:17" ht="15.75">
      <c r="A43" s="1"/>
    </row>
    <row r="44" spans="1:17" ht="15.75">
      <c r="A44" s="1"/>
      <c r="C44" s="1">
        <f>C11</f>
        <v>2004</v>
      </c>
      <c r="D44" s="1">
        <f>C44+1</f>
        <v>2005</v>
      </c>
      <c r="E44" s="1">
        <f t="shared" ref="E44:Q44" si="0">D44+1</f>
        <v>2006</v>
      </c>
      <c r="F44" s="1">
        <f t="shared" si="0"/>
        <v>2007</v>
      </c>
      <c r="G44" s="1">
        <f t="shared" si="0"/>
        <v>2008</v>
      </c>
      <c r="H44" s="1">
        <f t="shared" si="0"/>
        <v>2009</v>
      </c>
      <c r="I44" s="1">
        <f t="shared" si="0"/>
        <v>2010</v>
      </c>
      <c r="J44" s="1">
        <f t="shared" si="0"/>
        <v>2011</v>
      </c>
      <c r="K44" s="1">
        <f t="shared" si="0"/>
        <v>2012</v>
      </c>
      <c r="L44" s="1">
        <f t="shared" si="0"/>
        <v>2013</v>
      </c>
      <c r="M44" s="1">
        <f t="shared" si="0"/>
        <v>2014</v>
      </c>
      <c r="N44" s="1">
        <f t="shared" si="0"/>
        <v>2015</v>
      </c>
      <c r="O44" s="1">
        <f t="shared" si="0"/>
        <v>2016</v>
      </c>
      <c r="P44" s="1">
        <f t="shared" si="0"/>
        <v>2017</v>
      </c>
      <c r="Q44" s="1">
        <f t="shared" si="0"/>
        <v>2018</v>
      </c>
    </row>
    <row r="45" spans="1:17" ht="15.75">
      <c r="A45" s="1" t="s">
        <v>32</v>
      </c>
    </row>
    <row r="46" spans="1:17" ht="15.75">
      <c r="A46" s="1"/>
      <c r="B46" s="8" t="s">
        <v>33</v>
      </c>
    </row>
    <row r="47" spans="1:17" ht="15.75">
      <c r="A47" s="1"/>
      <c r="B47" t="s">
        <v>5</v>
      </c>
      <c r="C47">
        <f>C7</f>
        <v>600</v>
      </c>
      <c r="D47">
        <f>C47</f>
        <v>600</v>
      </c>
      <c r="E47">
        <f t="shared" ref="E47:Q47" si="1">D47</f>
        <v>600</v>
      </c>
      <c r="F47">
        <f t="shared" si="1"/>
        <v>600</v>
      </c>
      <c r="G47">
        <f t="shared" si="1"/>
        <v>600</v>
      </c>
      <c r="H47">
        <f t="shared" si="1"/>
        <v>600</v>
      </c>
      <c r="I47">
        <f t="shared" si="1"/>
        <v>600</v>
      </c>
      <c r="J47">
        <f t="shared" si="1"/>
        <v>600</v>
      </c>
      <c r="K47">
        <f t="shared" si="1"/>
        <v>600</v>
      </c>
      <c r="L47">
        <f t="shared" si="1"/>
        <v>600</v>
      </c>
      <c r="M47">
        <f t="shared" si="1"/>
        <v>600</v>
      </c>
      <c r="N47">
        <f t="shared" si="1"/>
        <v>600</v>
      </c>
      <c r="O47">
        <f t="shared" si="1"/>
        <v>600</v>
      </c>
      <c r="P47">
        <f t="shared" si="1"/>
        <v>600</v>
      </c>
      <c r="Q47">
        <f t="shared" si="1"/>
        <v>600</v>
      </c>
    </row>
    <row r="48" spans="1:17" ht="15.75">
      <c r="A48" s="1"/>
      <c r="B48" t="s">
        <v>6</v>
      </c>
      <c r="C48">
        <f>C8</f>
        <v>450</v>
      </c>
      <c r="D48">
        <f t="shared" ref="D48:Q49" si="2">C48</f>
        <v>450</v>
      </c>
      <c r="E48">
        <f t="shared" si="2"/>
        <v>450</v>
      </c>
      <c r="F48">
        <f t="shared" si="2"/>
        <v>450</v>
      </c>
      <c r="G48">
        <f t="shared" si="2"/>
        <v>450</v>
      </c>
      <c r="H48">
        <f t="shared" si="2"/>
        <v>450</v>
      </c>
      <c r="I48">
        <f t="shared" si="2"/>
        <v>450</v>
      </c>
      <c r="J48">
        <f t="shared" si="2"/>
        <v>450</v>
      </c>
      <c r="K48">
        <f t="shared" si="2"/>
        <v>450</v>
      </c>
      <c r="L48">
        <f t="shared" si="2"/>
        <v>450</v>
      </c>
      <c r="M48">
        <f t="shared" si="2"/>
        <v>450</v>
      </c>
      <c r="N48">
        <f t="shared" si="2"/>
        <v>450</v>
      </c>
      <c r="O48">
        <f t="shared" si="2"/>
        <v>450</v>
      </c>
      <c r="P48">
        <f t="shared" si="2"/>
        <v>450</v>
      </c>
      <c r="Q48">
        <f t="shared" si="2"/>
        <v>450</v>
      </c>
    </row>
    <row r="49" spans="1:18" ht="15.75">
      <c r="A49" s="1"/>
      <c r="B49" t="s">
        <v>7</v>
      </c>
      <c r="C49">
        <f>C9</f>
        <v>140</v>
      </c>
      <c r="D49">
        <f t="shared" si="2"/>
        <v>140</v>
      </c>
      <c r="E49">
        <f t="shared" si="2"/>
        <v>140</v>
      </c>
      <c r="F49">
        <f t="shared" si="2"/>
        <v>140</v>
      </c>
      <c r="G49">
        <f t="shared" si="2"/>
        <v>140</v>
      </c>
      <c r="H49">
        <f t="shared" si="2"/>
        <v>140</v>
      </c>
      <c r="I49">
        <f t="shared" si="2"/>
        <v>140</v>
      </c>
      <c r="J49">
        <f t="shared" si="2"/>
        <v>140</v>
      </c>
      <c r="K49">
        <f t="shared" si="2"/>
        <v>140</v>
      </c>
      <c r="L49">
        <f t="shared" si="2"/>
        <v>140</v>
      </c>
      <c r="M49">
        <f t="shared" si="2"/>
        <v>140</v>
      </c>
      <c r="N49">
        <f t="shared" si="2"/>
        <v>140</v>
      </c>
      <c r="O49">
        <f t="shared" si="2"/>
        <v>140</v>
      </c>
      <c r="P49">
        <f t="shared" si="2"/>
        <v>140</v>
      </c>
      <c r="Q49">
        <f t="shared" si="2"/>
        <v>140</v>
      </c>
    </row>
    <row r="50" spans="1:18" ht="15.75">
      <c r="A50" s="1"/>
      <c r="B50" t="s">
        <v>34</v>
      </c>
      <c r="C50">
        <f>SUM(C47:C49)</f>
        <v>1190</v>
      </c>
      <c r="D50">
        <f t="shared" ref="D50:Q50" si="3">SUM(D47:D49)</f>
        <v>1190</v>
      </c>
      <c r="E50">
        <f t="shared" si="3"/>
        <v>1190</v>
      </c>
      <c r="F50">
        <f t="shared" si="3"/>
        <v>1190</v>
      </c>
      <c r="G50">
        <f t="shared" si="3"/>
        <v>1190</v>
      </c>
      <c r="H50">
        <f t="shared" si="3"/>
        <v>1190</v>
      </c>
      <c r="I50">
        <f t="shared" si="3"/>
        <v>1190</v>
      </c>
      <c r="J50">
        <f t="shared" si="3"/>
        <v>1190</v>
      </c>
      <c r="K50">
        <f t="shared" si="3"/>
        <v>1190</v>
      </c>
      <c r="L50">
        <f t="shared" si="3"/>
        <v>1190</v>
      </c>
      <c r="M50">
        <f t="shared" si="3"/>
        <v>1190</v>
      </c>
      <c r="N50">
        <f t="shared" si="3"/>
        <v>1190</v>
      </c>
      <c r="O50">
        <f t="shared" si="3"/>
        <v>1190</v>
      </c>
      <c r="P50">
        <f t="shared" si="3"/>
        <v>1190</v>
      </c>
      <c r="Q50">
        <f t="shared" si="3"/>
        <v>1190</v>
      </c>
    </row>
    <row r="51" spans="1:18" ht="15.75">
      <c r="A51" s="1"/>
    </row>
    <row r="52" spans="1:18" ht="15.75">
      <c r="A52" s="1"/>
      <c r="B52" t="s">
        <v>11</v>
      </c>
      <c r="C52" s="5">
        <f>IF(C44&lt;$C$16-1,0,IF(C44=$C$16-1,$C$18,IF(C44&lt;=$C$17-1,($C$19-$C$18)/($C$17-$C$16+1)+B52,$C$19)))</f>
        <v>0</v>
      </c>
      <c r="D52" s="5">
        <f t="shared" ref="D52:H52" si="4">IF(D44&lt;$C$16-1,0,IF(D44=$C$16-1,$C$18,IF(D44&lt;=$C$17-1,($C$19-$C$18)/($C$17-$C$16+1)+C52,$C$19)))</f>
        <v>0.02</v>
      </c>
      <c r="E52" s="5">
        <f t="shared" si="4"/>
        <v>0.04</v>
      </c>
      <c r="F52" s="5">
        <f t="shared" si="4"/>
        <v>0.06</v>
      </c>
      <c r="G52" s="5">
        <f t="shared" si="4"/>
        <v>0.08</v>
      </c>
      <c r="H52" s="5">
        <f t="shared" si="4"/>
        <v>0.1</v>
      </c>
      <c r="I52" s="5">
        <f>IF(I44&lt;$C$16-1,0,IF(I44=$C$16-1,$C$18,IF(I44&lt;=$C$17-1,($C$19-$C$18)/($C$17-$C$16+1)+H52,$C$13)))</f>
        <v>0.1</v>
      </c>
      <c r="J52" s="5">
        <f t="shared" ref="J52:Q52" si="5">IF(J44&lt;$C$16-1,0,IF(J44=$C$16-1,$C$18,IF(J44&lt;=$C$17-1,($C$19-$C$18)/($C$17-$C$16+1)+I52,$C$13)))</f>
        <v>0.1</v>
      </c>
      <c r="K52" s="5">
        <f t="shared" si="5"/>
        <v>0.1</v>
      </c>
      <c r="L52" s="5">
        <f t="shared" si="5"/>
        <v>0.1</v>
      </c>
      <c r="M52" s="5">
        <f t="shared" si="5"/>
        <v>0.1</v>
      </c>
      <c r="N52" s="5">
        <f t="shared" si="5"/>
        <v>0.1</v>
      </c>
      <c r="O52" s="5">
        <f t="shared" si="5"/>
        <v>0.1</v>
      </c>
      <c r="P52" s="5">
        <f t="shared" si="5"/>
        <v>0.1</v>
      </c>
      <c r="Q52" s="5">
        <f t="shared" si="5"/>
        <v>0.1</v>
      </c>
    </row>
    <row r="53" spans="1:18" ht="15.75">
      <c r="A53" s="1"/>
    </row>
    <row r="54" spans="1:18" ht="15.75">
      <c r="A54" s="1"/>
      <c r="B54" t="s">
        <v>35</v>
      </c>
      <c r="C54">
        <f>C52*C50</f>
        <v>0</v>
      </c>
      <c r="D54">
        <f t="shared" ref="D54:Q54" si="6">D52*D50</f>
        <v>23.8</v>
      </c>
      <c r="E54">
        <f t="shared" si="6"/>
        <v>47.6</v>
      </c>
      <c r="F54">
        <f t="shared" si="6"/>
        <v>71.399999999999991</v>
      </c>
      <c r="G54">
        <f t="shared" si="6"/>
        <v>95.2</v>
      </c>
      <c r="H54">
        <f t="shared" si="6"/>
        <v>119</v>
      </c>
      <c r="I54">
        <f t="shared" si="6"/>
        <v>119</v>
      </c>
      <c r="J54">
        <f t="shared" si="6"/>
        <v>119</v>
      </c>
      <c r="K54">
        <f t="shared" si="6"/>
        <v>119</v>
      </c>
      <c r="L54">
        <f t="shared" si="6"/>
        <v>119</v>
      </c>
      <c r="M54">
        <f t="shared" si="6"/>
        <v>119</v>
      </c>
      <c r="N54">
        <f t="shared" si="6"/>
        <v>119</v>
      </c>
      <c r="O54">
        <f t="shared" si="6"/>
        <v>119</v>
      </c>
      <c r="P54">
        <f t="shared" si="6"/>
        <v>119</v>
      </c>
      <c r="Q54">
        <f t="shared" si="6"/>
        <v>119</v>
      </c>
    </row>
    <row r="55" spans="1:18" ht="15.75">
      <c r="A55" s="1"/>
      <c r="B55" t="s">
        <v>36</v>
      </c>
      <c r="C55">
        <f>0</f>
        <v>0</v>
      </c>
      <c r="D55">
        <f t="shared" ref="D55:Q55" si="7">D54-C54</f>
        <v>23.8</v>
      </c>
      <c r="E55">
        <f t="shared" si="7"/>
        <v>23.8</v>
      </c>
      <c r="F55">
        <f t="shared" si="7"/>
        <v>23.79999999999999</v>
      </c>
      <c r="G55">
        <f t="shared" si="7"/>
        <v>23.800000000000011</v>
      </c>
      <c r="H55">
        <f t="shared" si="7"/>
        <v>23.799999999999997</v>
      </c>
      <c r="I55">
        <f t="shared" si="7"/>
        <v>0</v>
      </c>
      <c r="J55">
        <f>J54-I54</f>
        <v>0</v>
      </c>
      <c r="K55">
        <f t="shared" si="7"/>
        <v>0</v>
      </c>
      <c r="L55">
        <f t="shared" si="7"/>
        <v>0</v>
      </c>
      <c r="M55">
        <f t="shared" si="7"/>
        <v>0</v>
      </c>
      <c r="N55">
        <f t="shared" si="7"/>
        <v>0</v>
      </c>
      <c r="O55">
        <f t="shared" si="7"/>
        <v>0</v>
      </c>
      <c r="P55">
        <f t="shared" si="7"/>
        <v>0</v>
      </c>
      <c r="Q55">
        <f t="shared" si="7"/>
        <v>0</v>
      </c>
    </row>
    <row r="56" spans="1:18" ht="15.75">
      <c r="A56" s="1"/>
      <c r="B56" t="s">
        <v>37</v>
      </c>
      <c r="C56" s="5">
        <f t="shared" ref="C56:Q56" si="8">IF(AND(C44&lt;$C$22, C44&lt;$C$26),1,IF(AND(C44&gt;=$C$22, C44&lt;$C$26),1-$C$23, IF(AND(C44&gt;=$C$22, C44&gt;=$C$26),1-$C$27)))</f>
        <v>1</v>
      </c>
      <c r="D56" s="5">
        <f t="shared" si="8"/>
        <v>1</v>
      </c>
      <c r="E56" s="5">
        <f t="shared" si="8"/>
        <v>1</v>
      </c>
      <c r="F56" s="5">
        <f t="shared" si="8"/>
        <v>1</v>
      </c>
      <c r="G56" s="5">
        <f t="shared" si="8"/>
        <v>1</v>
      </c>
      <c r="H56" s="5">
        <f t="shared" si="8"/>
        <v>1</v>
      </c>
      <c r="I56" s="5">
        <f t="shared" si="8"/>
        <v>0.7</v>
      </c>
      <c r="J56" s="5">
        <f t="shared" si="8"/>
        <v>0.7</v>
      </c>
      <c r="K56" s="5">
        <f t="shared" si="8"/>
        <v>0.7</v>
      </c>
      <c r="L56" s="5">
        <f t="shared" si="8"/>
        <v>0.7</v>
      </c>
      <c r="M56" s="5">
        <f>IF(AND(M44&lt;$C$22, M44&lt;$C$26),1,IF(AND(M44&gt;=$C$22, M44&lt;$C$26),1-$C$23, IF(AND(M44&gt;=$C$22, M44&gt;=$C$26),1-$C$27)))</f>
        <v>0</v>
      </c>
      <c r="N56" s="5">
        <f t="shared" si="8"/>
        <v>0</v>
      </c>
      <c r="O56" s="5">
        <f t="shared" si="8"/>
        <v>0</v>
      </c>
      <c r="P56" s="5">
        <f t="shared" si="8"/>
        <v>0</v>
      </c>
      <c r="Q56" s="5">
        <f t="shared" si="8"/>
        <v>0</v>
      </c>
    </row>
    <row r="57" spans="1:18" ht="15.75">
      <c r="A57" s="1"/>
    </row>
    <row r="58" spans="1:18" ht="15.75">
      <c r="A58" s="1"/>
      <c r="B58" t="s">
        <v>38</v>
      </c>
      <c r="C58">
        <f>C56*C55</f>
        <v>0</v>
      </c>
      <c r="D58">
        <f t="shared" ref="D58:Q58" si="9">D56*D55</f>
        <v>23.8</v>
      </c>
      <c r="E58">
        <f t="shared" si="9"/>
        <v>23.8</v>
      </c>
      <c r="F58">
        <f>F56*F55</f>
        <v>23.79999999999999</v>
      </c>
      <c r="G58">
        <f t="shared" si="9"/>
        <v>23.800000000000011</v>
      </c>
      <c r="H58">
        <f t="shared" si="9"/>
        <v>23.799999999999997</v>
      </c>
      <c r="I58">
        <f t="shared" si="9"/>
        <v>0</v>
      </c>
      <c r="J58">
        <f>J56*J55</f>
        <v>0</v>
      </c>
      <c r="K58">
        <f t="shared" si="9"/>
        <v>0</v>
      </c>
      <c r="L58">
        <f t="shared" si="9"/>
        <v>0</v>
      </c>
      <c r="M58">
        <f t="shared" si="9"/>
        <v>0</v>
      </c>
      <c r="N58">
        <f t="shared" si="9"/>
        <v>0</v>
      </c>
      <c r="O58">
        <f t="shared" si="9"/>
        <v>0</v>
      </c>
      <c r="P58">
        <f t="shared" si="9"/>
        <v>0</v>
      </c>
      <c r="Q58">
        <f t="shared" si="9"/>
        <v>0</v>
      </c>
    </row>
    <row r="59" spans="1:18" ht="15.75">
      <c r="A59" s="1"/>
      <c r="B59" t="s">
        <v>39</v>
      </c>
      <c r="C59">
        <v>0</v>
      </c>
      <c r="D59">
        <f>C59+D58</f>
        <v>23.8</v>
      </c>
      <c r="E59">
        <f t="shared" ref="E59:Q59" si="10">D59+E58</f>
        <v>47.6</v>
      </c>
      <c r="F59">
        <f t="shared" si="10"/>
        <v>71.399999999999991</v>
      </c>
      <c r="G59">
        <f t="shared" si="10"/>
        <v>95.2</v>
      </c>
      <c r="H59">
        <f t="shared" si="10"/>
        <v>119</v>
      </c>
      <c r="I59">
        <f t="shared" si="10"/>
        <v>119</v>
      </c>
      <c r="J59">
        <f t="shared" si="10"/>
        <v>119</v>
      </c>
      <c r="K59">
        <f t="shared" si="10"/>
        <v>119</v>
      </c>
      <c r="L59">
        <f t="shared" si="10"/>
        <v>119</v>
      </c>
      <c r="M59">
        <f>L59+M58</f>
        <v>119</v>
      </c>
      <c r="N59">
        <f t="shared" si="10"/>
        <v>119</v>
      </c>
      <c r="O59">
        <f t="shared" si="10"/>
        <v>119</v>
      </c>
      <c r="P59">
        <f t="shared" si="10"/>
        <v>119</v>
      </c>
      <c r="Q59">
        <f t="shared" si="10"/>
        <v>119</v>
      </c>
    </row>
    <row r="60" spans="1:18" ht="15.75">
      <c r="A60" s="1"/>
      <c r="B60" t="s">
        <v>40</v>
      </c>
      <c r="C60">
        <f>C59*C56</f>
        <v>0</v>
      </c>
      <c r="D60">
        <f t="shared" ref="D60:Q60" si="11">D59*D56</f>
        <v>23.8</v>
      </c>
      <c r="E60">
        <f t="shared" si="11"/>
        <v>47.6</v>
      </c>
      <c r="F60">
        <f t="shared" si="11"/>
        <v>71.399999999999991</v>
      </c>
      <c r="G60">
        <f t="shared" si="11"/>
        <v>95.2</v>
      </c>
      <c r="H60">
        <f t="shared" si="11"/>
        <v>119</v>
      </c>
      <c r="I60">
        <f t="shared" si="11"/>
        <v>83.3</v>
      </c>
      <c r="J60">
        <f t="shared" si="11"/>
        <v>83.3</v>
      </c>
      <c r="K60">
        <f t="shared" si="11"/>
        <v>83.3</v>
      </c>
      <c r="L60">
        <f t="shared" si="11"/>
        <v>83.3</v>
      </c>
      <c r="M60">
        <f>M59*M56</f>
        <v>0</v>
      </c>
      <c r="N60">
        <f t="shared" si="11"/>
        <v>0</v>
      </c>
      <c r="O60">
        <f t="shared" si="11"/>
        <v>0</v>
      </c>
      <c r="P60">
        <f t="shared" si="11"/>
        <v>0</v>
      </c>
      <c r="Q60">
        <f t="shared" si="11"/>
        <v>0</v>
      </c>
    </row>
    <row r="61" spans="1:18" ht="15.75">
      <c r="A61" s="1"/>
    </row>
    <row r="62" spans="1:18" ht="15.75">
      <c r="A62" s="1"/>
      <c r="B62" t="s">
        <v>41</v>
      </c>
    </row>
    <row r="63" spans="1:18" ht="15.75">
      <c r="A63" s="1"/>
      <c r="B63" t="s">
        <v>42</v>
      </c>
      <c r="C63">
        <f>C58*$C$34*IF(C44&gt;=$C$30,1-$C$31,1)</f>
        <v>0</v>
      </c>
      <c r="D63">
        <f t="shared" ref="D63:Q63" si="12">D58*$C$34*IF(D44&gt;=$C$30,1-$C$31,1)</f>
        <v>238</v>
      </c>
      <c r="E63">
        <f t="shared" si="12"/>
        <v>238</v>
      </c>
      <c r="F63">
        <f t="shared" si="12"/>
        <v>237.99999999999989</v>
      </c>
      <c r="G63">
        <f t="shared" si="12"/>
        <v>214.2000000000001</v>
      </c>
      <c r="H63">
        <f t="shared" si="12"/>
        <v>214.2</v>
      </c>
      <c r="I63">
        <f t="shared" si="12"/>
        <v>0</v>
      </c>
      <c r="J63">
        <f t="shared" si="12"/>
        <v>0</v>
      </c>
      <c r="K63">
        <f t="shared" si="12"/>
        <v>0</v>
      </c>
      <c r="L63">
        <f t="shared" si="12"/>
        <v>0</v>
      </c>
      <c r="M63">
        <f t="shared" si="12"/>
        <v>0</v>
      </c>
      <c r="N63">
        <f t="shared" si="12"/>
        <v>0</v>
      </c>
      <c r="O63">
        <f t="shared" si="12"/>
        <v>0</v>
      </c>
      <c r="P63">
        <f t="shared" si="12"/>
        <v>0</v>
      </c>
      <c r="Q63">
        <f t="shared" si="12"/>
        <v>0</v>
      </c>
    </row>
    <row r="64" spans="1:18" ht="15.75">
      <c r="A64" s="1"/>
      <c r="B64" t="s">
        <v>25</v>
      </c>
      <c r="C64">
        <f t="shared" ref="C64:Q64" si="13">C60*$C$35</f>
        <v>0</v>
      </c>
      <c r="D64">
        <f t="shared" si="13"/>
        <v>23.8</v>
      </c>
      <c r="E64">
        <f t="shared" si="13"/>
        <v>47.6</v>
      </c>
      <c r="F64">
        <f t="shared" si="13"/>
        <v>71.399999999999991</v>
      </c>
      <c r="G64">
        <f t="shared" si="13"/>
        <v>95.2</v>
      </c>
      <c r="H64">
        <f t="shared" si="13"/>
        <v>119</v>
      </c>
      <c r="I64">
        <f t="shared" si="13"/>
        <v>83.3</v>
      </c>
      <c r="J64">
        <f t="shared" si="13"/>
        <v>83.3</v>
      </c>
      <c r="K64">
        <f t="shared" si="13"/>
        <v>83.3</v>
      </c>
      <c r="L64">
        <f t="shared" si="13"/>
        <v>83.3</v>
      </c>
      <c r="M64">
        <f>M60*$C$35</f>
        <v>0</v>
      </c>
      <c r="N64">
        <f t="shared" si="13"/>
        <v>0</v>
      </c>
      <c r="O64">
        <f t="shared" si="13"/>
        <v>0</v>
      </c>
      <c r="P64">
        <f t="shared" si="13"/>
        <v>0</v>
      </c>
      <c r="Q64">
        <f t="shared" si="13"/>
        <v>0</v>
      </c>
    </row>
    <row r="65" spans="1:18" ht="15.75">
      <c r="A65" s="1"/>
      <c r="B65" s="7" t="s">
        <v>34</v>
      </c>
      <c r="C65">
        <f>SUM(C63:C64)</f>
        <v>0</v>
      </c>
      <c r="D65">
        <f t="shared" ref="D65:Q65" si="14">SUM(D63:D64)</f>
        <v>261.8</v>
      </c>
      <c r="E65">
        <f t="shared" si="14"/>
        <v>285.60000000000002</v>
      </c>
      <c r="F65">
        <f t="shared" si="14"/>
        <v>309.39999999999986</v>
      </c>
      <c r="G65">
        <f t="shared" si="14"/>
        <v>309.40000000000009</v>
      </c>
      <c r="H65">
        <f t="shared" si="14"/>
        <v>333.2</v>
      </c>
      <c r="I65">
        <f t="shared" si="14"/>
        <v>83.3</v>
      </c>
      <c r="J65">
        <f t="shared" si="14"/>
        <v>83.3</v>
      </c>
      <c r="K65">
        <f t="shared" si="14"/>
        <v>83.3</v>
      </c>
      <c r="L65">
        <f t="shared" si="14"/>
        <v>83.3</v>
      </c>
      <c r="M65">
        <f t="shared" si="14"/>
        <v>0</v>
      </c>
      <c r="N65">
        <f t="shared" si="14"/>
        <v>0</v>
      </c>
      <c r="O65">
        <f t="shared" si="14"/>
        <v>0</v>
      </c>
      <c r="P65">
        <f t="shared" si="14"/>
        <v>0</v>
      </c>
      <c r="Q65">
        <f t="shared" si="14"/>
        <v>0</v>
      </c>
    </row>
    <row r="66" spans="1:18" ht="15.75">
      <c r="A66" s="1"/>
    </row>
    <row r="67" spans="1:18" ht="15.75">
      <c r="A67" s="1" t="s">
        <v>43</v>
      </c>
    </row>
    <row r="68" spans="1:18" ht="15.75">
      <c r="A68" s="1"/>
      <c r="B68" t="s">
        <v>44</v>
      </c>
      <c r="C68" s="10">
        <f>C58*$C$38</f>
        <v>0</v>
      </c>
      <c r="D68" s="10">
        <f>D58*$C$38</f>
        <v>95.2</v>
      </c>
      <c r="E68" s="10">
        <f>E58*$C$38</f>
        <v>95.2</v>
      </c>
      <c r="F68" s="10">
        <f>F58*$C$38</f>
        <v>95.19999999999996</v>
      </c>
      <c r="G68" s="10">
        <f>G58*$C$38</f>
        <v>95.200000000000045</v>
      </c>
      <c r="H68" s="10">
        <f>H58*$C$35</f>
        <v>23.799999999999997</v>
      </c>
      <c r="I68" s="10">
        <f>I58*$C$38</f>
        <v>0</v>
      </c>
      <c r="J68" s="10">
        <f t="shared" ref="J68:Q68" si="15">J58*$C$38</f>
        <v>0</v>
      </c>
      <c r="K68" s="10">
        <f t="shared" si="15"/>
        <v>0</v>
      </c>
      <c r="L68" s="10">
        <f t="shared" si="15"/>
        <v>0</v>
      </c>
      <c r="M68" s="10">
        <f t="shared" si="15"/>
        <v>0</v>
      </c>
      <c r="N68" s="10">
        <f t="shared" si="15"/>
        <v>0</v>
      </c>
      <c r="O68" s="10">
        <f t="shared" si="15"/>
        <v>0</v>
      </c>
      <c r="P68" s="10">
        <f t="shared" si="15"/>
        <v>0</v>
      </c>
      <c r="Q68" s="10">
        <f t="shared" si="15"/>
        <v>0</v>
      </c>
    </row>
    <row r="69" spans="1:18" ht="15.75">
      <c r="A69" s="1"/>
      <c r="B69" s="8" t="s">
        <v>45</v>
      </c>
      <c r="C69" s="10">
        <f>IF(C58&gt;0,$C$39,0)</f>
        <v>0</v>
      </c>
      <c r="D69" s="10">
        <f t="shared" ref="D69:Q69" si="16">IF(D58&gt;0,$C$39,0)</f>
        <v>15</v>
      </c>
      <c r="E69" s="10">
        <f t="shared" si="16"/>
        <v>15</v>
      </c>
      <c r="F69" s="10">
        <f t="shared" si="16"/>
        <v>15</v>
      </c>
      <c r="G69" s="10">
        <f t="shared" si="16"/>
        <v>15</v>
      </c>
      <c r="H69" s="10">
        <f t="shared" si="16"/>
        <v>15</v>
      </c>
      <c r="I69" s="10">
        <f t="shared" si="16"/>
        <v>0</v>
      </c>
      <c r="J69" s="10">
        <f t="shared" si="16"/>
        <v>0</v>
      </c>
      <c r="K69" s="10">
        <f t="shared" si="16"/>
        <v>0</v>
      </c>
      <c r="L69" s="10">
        <f t="shared" si="16"/>
        <v>0</v>
      </c>
      <c r="M69" s="10">
        <f t="shared" si="16"/>
        <v>0</v>
      </c>
      <c r="N69" s="10">
        <f t="shared" si="16"/>
        <v>0</v>
      </c>
      <c r="O69" s="10">
        <f t="shared" si="16"/>
        <v>0</v>
      </c>
      <c r="P69" s="10">
        <f t="shared" si="16"/>
        <v>0</v>
      </c>
      <c r="Q69" s="10">
        <f t="shared" si="16"/>
        <v>0</v>
      </c>
    </row>
    <row r="70" spans="1:18" ht="15.75">
      <c r="A70" s="1"/>
      <c r="B70" t="s">
        <v>46</v>
      </c>
      <c r="C70" s="10">
        <f>C68+C69</f>
        <v>0</v>
      </c>
      <c r="D70" s="10">
        <f t="shared" ref="D70:Q70" si="17">D68+D69</f>
        <v>110.2</v>
      </c>
      <c r="E70" s="10">
        <f t="shared" si="17"/>
        <v>110.2</v>
      </c>
      <c r="F70" s="10">
        <f t="shared" si="17"/>
        <v>110.19999999999996</v>
      </c>
      <c r="G70" s="10">
        <f t="shared" si="17"/>
        <v>110.20000000000005</v>
      </c>
      <c r="H70" s="10">
        <f t="shared" si="17"/>
        <v>38.799999999999997</v>
      </c>
      <c r="I70" s="10">
        <f t="shared" si="17"/>
        <v>0</v>
      </c>
      <c r="J70" s="10">
        <f t="shared" si="17"/>
        <v>0</v>
      </c>
      <c r="K70" s="10">
        <f t="shared" si="17"/>
        <v>0</v>
      </c>
      <c r="L70" s="10">
        <f t="shared" si="17"/>
        <v>0</v>
      </c>
      <c r="M70" s="10">
        <f t="shared" si="17"/>
        <v>0</v>
      </c>
      <c r="N70" s="10">
        <f>N68+N69</f>
        <v>0</v>
      </c>
      <c r="O70" s="10">
        <f>O68+O69</f>
        <v>0</v>
      </c>
      <c r="P70" s="10">
        <f t="shared" si="17"/>
        <v>0</v>
      </c>
      <c r="Q70" s="10">
        <f t="shared" si="17"/>
        <v>0</v>
      </c>
    </row>
    <row r="71" spans="1:18" ht="15.75">
      <c r="A71" s="1"/>
    </row>
    <row r="72" spans="1:18" ht="15.75">
      <c r="A72" s="1" t="s">
        <v>47</v>
      </c>
    </row>
    <row r="73" spans="1:18" ht="15.75">
      <c r="A73" s="1"/>
      <c r="B73" t="s">
        <v>48</v>
      </c>
      <c r="C73">
        <f>C40+C41</f>
        <v>50</v>
      </c>
    </row>
    <row r="74" spans="1:18" ht="15.75">
      <c r="A74" s="1"/>
      <c r="B74" t="s">
        <v>49</v>
      </c>
      <c r="C74">
        <f t="shared" ref="C74:P74" si="18">IF(C44&lt;$C$11+10,$C$73/$C$42,0)</f>
        <v>5</v>
      </c>
      <c r="D74">
        <f t="shared" si="18"/>
        <v>5</v>
      </c>
      <c r="E74">
        <f t="shared" si="18"/>
        <v>5</v>
      </c>
      <c r="F74">
        <f t="shared" si="18"/>
        <v>5</v>
      </c>
      <c r="G74">
        <f t="shared" si="18"/>
        <v>5</v>
      </c>
      <c r="H74">
        <f t="shared" si="18"/>
        <v>5</v>
      </c>
      <c r="I74">
        <f t="shared" si="18"/>
        <v>5</v>
      </c>
      <c r="J74">
        <f t="shared" si="18"/>
        <v>5</v>
      </c>
      <c r="K74">
        <f t="shared" si="18"/>
        <v>5</v>
      </c>
      <c r="L74">
        <f t="shared" si="18"/>
        <v>5</v>
      </c>
      <c r="M74">
        <f t="shared" si="18"/>
        <v>0</v>
      </c>
      <c r="N74">
        <f t="shared" si="18"/>
        <v>0</v>
      </c>
      <c r="O74">
        <f t="shared" si="18"/>
        <v>0</v>
      </c>
      <c r="P74">
        <f t="shared" si="18"/>
        <v>0</v>
      </c>
      <c r="Q74">
        <f>IF(Q44&lt;$C$11+10,$C$73/$C$42,0)</f>
        <v>0</v>
      </c>
    </row>
    <row r="75" spans="1:18" ht="15.75">
      <c r="A75" s="1"/>
    </row>
    <row r="76" spans="1:18" ht="15.75">
      <c r="A76" s="1" t="s">
        <v>50</v>
      </c>
    </row>
    <row r="77" spans="1:18" ht="15.75">
      <c r="A77" s="1"/>
      <c r="B77" t="s">
        <v>32</v>
      </c>
      <c r="C77" s="11">
        <f>C65</f>
        <v>0</v>
      </c>
      <c r="D77" s="11">
        <f t="shared" ref="D77:P77" si="19">D65</f>
        <v>261.8</v>
      </c>
      <c r="E77" s="11">
        <f t="shared" si="19"/>
        <v>285.60000000000002</v>
      </c>
      <c r="F77" s="11">
        <f t="shared" si="19"/>
        <v>309.39999999999986</v>
      </c>
      <c r="G77" s="11">
        <f t="shared" si="19"/>
        <v>309.40000000000009</v>
      </c>
      <c r="H77" s="11">
        <f t="shared" si="19"/>
        <v>333.2</v>
      </c>
      <c r="I77" s="11">
        <f t="shared" si="19"/>
        <v>83.3</v>
      </c>
      <c r="J77" s="11">
        <f t="shared" si="19"/>
        <v>83.3</v>
      </c>
      <c r="K77" s="11">
        <f t="shared" si="19"/>
        <v>83.3</v>
      </c>
      <c r="L77" s="11">
        <f t="shared" si="19"/>
        <v>83.3</v>
      </c>
      <c r="M77" s="11">
        <f t="shared" si="19"/>
        <v>0</v>
      </c>
      <c r="N77" s="11">
        <f t="shared" si="19"/>
        <v>0</v>
      </c>
      <c r="O77" s="11">
        <f>O65</f>
        <v>0</v>
      </c>
      <c r="P77" s="11">
        <f t="shared" si="19"/>
        <v>0</v>
      </c>
      <c r="Q77" s="11">
        <f>Q65</f>
        <v>0</v>
      </c>
    </row>
    <row r="78" spans="1:18" ht="15.75">
      <c r="A78" s="1"/>
      <c r="B78" t="s">
        <v>51</v>
      </c>
      <c r="C78" s="11">
        <f>C70</f>
        <v>0</v>
      </c>
      <c r="D78" s="11">
        <f t="shared" ref="D78:P78" si="20">D70</f>
        <v>110.2</v>
      </c>
      <c r="E78" s="11">
        <f t="shared" si="20"/>
        <v>110.2</v>
      </c>
      <c r="F78" s="11">
        <f t="shared" si="20"/>
        <v>110.19999999999996</v>
      </c>
      <c r="G78" s="11">
        <f t="shared" si="20"/>
        <v>110.20000000000005</v>
      </c>
      <c r="H78" s="11">
        <f t="shared" si="20"/>
        <v>38.799999999999997</v>
      </c>
      <c r="I78" s="11">
        <f t="shared" si="20"/>
        <v>0</v>
      </c>
      <c r="J78" s="11">
        <f t="shared" si="20"/>
        <v>0</v>
      </c>
      <c r="K78" s="11">
        <f t="shared" si="20"/>
        <v>0</v>
      </c>
      <c r="L78" s="11">
        <f t="shared" si="20"/>
        <v>0</v>
      </c>
      <c r="M78" s="11">
        <f t="shared" si="20"/>
        <v>0</v>
      </c>
      <c r="N78" s="11">
        <f t="shared" si="20"/>
        <v>0</v>
      </c>
      <c r="O78" s="11">
        <f>O70</f>
        <v>0</v>
      </c>
      <c r="P78" s="11">
        <f t="shared" si="20"/>
        <v>0</v>
      </c>
      <c r="Q78" s="11">
        <f>Q70</f>
        <v>0</v>
      </c>
    </row>
    <row r="79" spans="1:18" ht="15.75">
      <c r="A79" s="1"/>
      <c r="B79" s="7" t="s">
        <v>52</v>
      </c>
      <c r="C79" s="11">
        <f>C77-C78</f>
        <v>0</v>
      </c>
      <c r="D79" s="11">
        <f t="shared" ref="D79:P79" si="21">D77-D78</f>
        <v>151.60000000000002</v>
      </c>
      <c r="E79" s="11">
        <f t="shared" si="21"/>
        <v>175.40000000000003</v>
      </c>
      <c r="F79" s="11">
        <f t="shared" si="21"/>
        <v>199.1999999999999</v>
      </c>
      <c r="G79" s="11">
        <f t="shared" si="21"/>
        <v>199.20000000000005</v>
      </c>
      <c r="H79" s="11">
        <f t="shared" si="21"/>
        <v>294.39999999999998</v>
      </c>
      <c r="I79" s="11">
        <f t="shared" si="21"/>
        <v>83.3</v>
      </c>
      <c r="J79" s="11">
        <f t="shared" si="21"/>
        <v>83.3</v>
      </c>
      <c r="K79" s="11">
        <f t="shared" si="21"/>
        <v>83.3</v>
      </c>
      <c r="L79" s="11">
        <f t="shared" si="21"/>
        <v>83.3</v>
      </c>
      <c r="M79" s="11">
        <f t="shared" si="21"/>
        <v>0</v>
      </c>
      <c r="N79" s="11">
        <f t="shared" si="21"/>
        <v>0</v>
      </c>
      <c r="O79" s="11">
        <f>O77-O78</f>
        <v>0</v>
      </c>
      <c r="P79" s="11">
        <f t="shared" si="21"/>
        <v>0</v>
      </c>
      <c r="Q79" s="11">
        <f>Q77-Q78</f>
        <v>0</v>
      </c>
    </row>
    <row r="80" spans="1:18" ht="15.75">
      <c r="A80" s="1"/>
      <c r="B80" t="s">
        <v>49</v>
      </c>
      <c r="C80" s="11">
        <f>C74</f>
        <v>5</v>
      </c>
      <c r="D80" s="11">
        <f t="shared" ref="D80:P80" si="22">D74</f>
        <v>5</v>
      </c>
      <c r="E80" s="11">
        <f t="shared" si="22"/>
        <v>5</v>
      </c>
      <c r="F80" s="11">
        <f t="shared" si="22"/>
        <v>5</v>
      </c>
      <c r="G80" s="11">
        <f t="shared" si="22"/>
        <v>5</v>
      </c>
      <c r="H80" s="11">
        <f t="shared" si="22"/>
        <v>5</v>
      </c>
      <c r="I80" s="11">
        <f t="shared" si="22"/>
        <v>5</v>
      </c>
      <c r="J80" s="11">
        <f t="shared" si="22"/>
        <v>5</v>
      </c>
      <c r="K80" s="11">
        <f t="shared" si="22"/>
        <v>5</v>
      </c>
      <c r="L80" s="11">
        <f t="shared" si="22"/>
        <v>5</v>
      </c>
      <c r="M80" s="11">
        <f t="shared" si="22"/>
        <v>0</v>
      </c>
      <c r="N80" s="11">
        <f t="shared" si="22"/>
        <v>0</v>
      </c>
      <c r="O80" s="11">
        <f t="shared" si="22"/>
        <v>0</v>
      </c>
      <c r="P80" s="11">
        <f t="shared" si="22"/>
        <v>0</v>
      </c>
      <c r="Q80" s="11">
        <f>Q74</f>
        <v>0</v>
      </c>
    </row>
    <row r="81" spans="1:17" ht="15.75">
      <c r="A81" s="1"/>
      <c r="B81" t="s">
        <v>53</v>
      </c>
      <c r="C81" s="11">
        <f t="shared" ref="C81:Q81" si="23">(C79-C80)*$C$12</f>
        <v>-2</v>
      </c>
      <c r="D81" s="11">
        <f t="shared" si="23"/>
        <v>58.640000000000015</v>
      </c>
      <c r="E81" s="11">
        <f t="shared" si="23"/>
        <v>68.160000000000011</v>
      </c>
      <c r="F81" s="11">
        <f t="shared" si="23"/>
        <v>77.679999999999964</v>
      </c>
      <c r="G81" s="11">
        <f t="shared" si="23"/>
        <v>77.680000000000021</v>
      </c>
      <c r="H81" s="11">
        <f t="shared" si="23"/>
        <v>115.75999999999999</v>
      </c>
      <c r="I81" s="11">
        <f t="shared" si="23"/>
        <v>31.32</v>
      </c>
      <c r="J81" s="11">
        <f t="shared" si="23"/>
        <v>31.32</v>
      </c>
      <c r="K81" s="11">
        <f t="shared" si="23"/>
        <v>31.32</v>
      </c>
      <c r="L81" s="11">
        <f t="shared" si="23"/>
        <v>31.32</v>
      </c>
      <c r="M81" s="11">
        <f t="shared" si="23"/>
        <v>0</v>
      </c>
      <c r="N81" s="11">
        <f t="shared" si="23"/>
        <v>0</v>
      </c>
      <c r="O81" s="11">
        <f t="shared" si="23"/>
        <v>0</v>
      </c>
      <c r="P81" s="11">
        <f t="shared" si="23"/>
        <v>0</v>
      </c>
      <c r="Q81" s="11">
        <f t="shared" si="23"/>
        <v>0</v>
      </c>
    </row>
    <row r="82" spans="1:17" ht="15.75">
      <c r="A82" s="1"/>
      <c r="B82" s="7" t="s">
        <v>54</v>
      </c>
      <c r="C82" s="11">
        <f>C79-C80-C81</f>
        <v>-3</v>
      </c>
      <c r="D82" s="11">
        <f t="shared" ref="D82:P82" si="24">D79-D80-D81</f>
        <v>87.960000000000008</v>
      </c>
      <c r="E82" s="11">
        <f t="shared" si="24"/>
        <v>102.24000000000002</v>
      </c>
      <c r="F82" s="11">
        <f t="shared" si="24"/>
        <v>116.51999999999994</v>
      </c>
      <c r="G82" s="11">
        <f t="shared" si="24"/>
        <v>116.52000000000002</v>
      </c>
      <c r="H82" s="11">
        <f t="shared" si="24"/>
        <v>173.64</v>
      </c>
      <c r="I82" s="11">
        <f t="shared" si="24"/>
        <v>46.98</v>
      </c>
      <c r="J82" s="11">
        <f t="shared" si="24"/>
        <v>46.98</v>
      </c>
      <c r="K82" s="11">
        <f t="shared" si="24"/>
        <v>46.98</v>
      </c>
      <c r="L82" s="11">
        <f t="shared" si="24"/>
        <v>46.98</v>
      </c>
      <c r="M82" s="11">
        <f t="shared" si="24"/>
        <v>0</v>
      </c>
      <c r="N82" s="11">
        <f t="shared" si="24"/>
        <v>0</v>
      </c>
      <c r="O82" s="11">
        <f>O79-O80-O81</f>
        <v>0</v>
      </c>
      <c r="P82" s="11">
        <f t="shared" si="24"/>
        <v>0</v>
      </c>
      <c r="Q82" s="11">
        <f>Q79-Q80-Q81</f>
        <v>0</v>
      </c>
    </row>
    <row r="83" spans="1:17" ht="15.75">
      <c r="A83" s="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ht="15.75">
      <c r="A84" s="1" t="s">
        <v>55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ht="15.75">
      <c r="A85" s="1"/>
      <c r="B85" t="s">
        <v>56</v>
      </c>
      <c r="C85" s="11">
        <f>C82</f>
        <v>-3</v>
      </c>
      <c r="D85" s="11">
        <f t="shared" ref="D85:Q85" si="25">D82</f>
        <v>87.960000000000008</v>
      </c>
      <c r="E85" s="11">
        <f t="shared" si="25"/>
        <v>102.24000000000002</v>
      </c>
      <c r="F85" s="11">
        <f t="shared" si="25"/>
        <v>116.51999999999994</v>
      </c>
      <c r="G85" s="11">
        <f t="shared" si="25"/>
        <v>116.52000000000002</v>
      </c>
      <c r="H85" s="11">
        <f t="shared" si="25"/>
        <v>173.64</v>
      </c>
      <c r="I85" s="11">
        <f t="shared" si="25"/>
        <v>46.98</v>
      </c>
      <c r="J85" s="11">
        <f t="shared" si="25"/>
        <v>46.98</v>
      </c>
      <c r="K85" s="11">
        <f t="shared" si="25"/>
        <v>46.98</v>
      </c>
      <c r="L85" s="11">
        <f t="shared" si="25"/>
        <v>46.98</v>
      </c>
      <c r="M85" s="11">
        <f t="shared" si="25"/>
        <v>0</v>
      </c>
      <c r="N85" s="11">
        <f t="shared" si="25"/>
        <v>0</v>
      </c>
      <c r="O85" s="11">
        <f t="shared" si="25"/>
        <v>0</v>
      </c>
      <c r="P85" s="11">
        <f t="shared" si="25"/>
        <v>0</v>
      </c>
      <c r="Q85" s="11">
        <f t="shared" si="25"/>
        <v>0</v>
      </c>
    </row>
    <row r="86" spans="1:17" ht="15.75">
      <c r="A86" s="1"/>
      <c r="B86" t="s">
        <v>49</v>
      </c>
      <c r="C86" s="11">
        <f>C74</f>
        <v>5</v>
      </c>
      <c r="D86" s="11">
        <f t="shared" ref="D86:Q86" si="26">D74</f>
        <v>5</v>
      </c>
      <c r="E86" s="11">
        <f t="shared" si="26"/>
        <v>5</v>
      </c>
      <c r="F86" s="11">
        <f t="shared" si="26"/>
        <v>5</v>
      </c>
      <c r="G86" s="11">
        <f t="shared" si="26"/>
        <v>5</v>
      </c>
      <c r="H86" s="11">
        <f t="shared" si="26"/>
        <v>5</v>
      </c>
      <c r="I86" s="11">
        <f t="shared" si="26"/>
        <v>5</v>
      </c>
      <c r="J86" s="11">
        <f t="shared" si="26"/>
        <v>5</v>
      </c>
      <c r="K86" s="11">
        <f t="shared" si="26"/>
        <v>5</v>
      </c>
      <c r="L86" s="11">
        <f t="shared" si="26"/>
        <v>5</v>
      </c>
      <c r="M86" s="11">
        <f t="shared" si="26"/>
        <v>0</v>
      </c>
      <c r="N86" s="11">
        <f t="shared" si="26"/>
        <v>0</v>
      </c>
      <c r="O86" s="11">
        <f t="shared" si="26"/>
        <v>0</v>
      </c>
      <c r="P86" s="11">
        <f t="shared" si="26"/>
        <v>0</v>
      </c>
      <c r="Q86" s="11">
        <f t="shared" si="26"/>
        <v>0</v>
      </c>
    </row>
    <row r="87" spans="1:17" ht="15.75">
      <c r="A87" s="1"/>
      <c r="B87" t="s">
        <v>57</v>
      </c>
      <c r="C87" s="11">
        <f>C73</f>
        <v>50</v>
      </c>
      <c r="D87" s="11">
        <f t="shared" ref="D87:Q87" si="27">D73</f>
        <v>0</v>
      </c>
      <c r="E87" s="11">
        <f>E73</f>
        <v>0</v>
      </c>
      <c r="F87" s="11">
        <f>F73</f>
        <v>0</v>
      </c>
      <c r="G87" s="11">
        <f t="shared" si="27"/>
        <v>0</v>
      </c>
      <c r="H87" s="11">
        <f t="shared" si="27"/>
        <v>0</v>
      </c>
      <c r="I87" s="11">
        <f t="shared" si="27"/>
        <v>0</v>
      </c>
      <c r="J87" s="11">
        <f t="shared" si="27"/>
        <v>0</v>
      </c>
      <c r="K87" s="11">
        <f t="shared" si="27"/>
        <v>0</v>
      </c>
      <c r="L87" s="11">
        <f t="shared" si="27"/>
        <v>0</v>
      </c>
      <c r="M87" s="11">
        <f t="shared" si="27"/>
        <v>0</v>
      </c>
      <c r="N87" s="11">
        <f t="shared" si="27"/>
        <v>0</v>
      </c>
      <c r="O87" s="11">
        <f t="shared" si="27"/>
        <v>0</v>
      </c>
      <c r="P87" s="11">
        <f t="shared" si="27"/>
        <v>0</v>
      </c>
      <c r="Q87" s="11">
        <f t="shared" si="27"/>
        <v>0</v>
      </c>
    </row>
    <row r="88" spans="1:17" ht="15.75">
      <c r="A88" s="1"/>
      <c r="B88" t="s">
        <v>58</v>
      </c>
      <c r="C88" s="11">
        <f>C85+C86-C87</f>
        <v>-48</v>
      </c>
      <c r="D88" s="11">
        <f t="shared" ref="D88:Q88" si="28">D85+D86-D87</f>
        <v>92.960000000000008</v>
      </c>
      <c r="E88" s="11">
        <f t="shared" si="28"/>
        <v>107.24000000000002</v>
      </c>
      <c r="F88" s="11">
        <f t="shared" si="28"/>
        <v>121.51999999999994</v>
      </c>
      <c r="G88" s="11">
        <f t="shared" si="28"/>
        <v>121.52000000000002</v>
      </c>
      <c r="H88" s="11">
        <f t="shared" si="28"/>
        <v>178.64</v>
      </c>
      <c r="I88" s="11">
        <f t="shared" si="28"/>
        <v>51.98</v>
      </c>
      <c r="J88" s="11">
        <f t="shared" si="28"/>
        <v>51.98</v>
      </c>
      <c r="K88" s="11">
        <f t="shared" si="28"/>
        <v>51.98</v>
      </c>
      <c r="L88" s="11">
        <f t="shared" si="28"/>
        <v>51.98</v>
      </c>
      <c r="M88" s="11">
        <f t="shared" si="28"/>
        <v>0</v>
      </c>
      <c r="N88" s="11">
        <f t="shared" si="28"/>
        <v>0</v>
      </c>
      <c r="O88" s="11">
        <f t="shared" si="28"/>
        <v>0</v>
      </c>
      <c r="P88" s="11">
        <f t="shared" si="28"/>
        <v>0</v>
      </c>
      <c r="Q88" s="11">
        <f t="shared" si="28"/>
        <v>0</v>
      </c>
    </row>
    <row r="89" spans="1:17" ht="15.75">
      <c r="A89" s="1"/>
    </row>
    <row r="90" spans="1:17" ht="15.75">
      <c r="A90" s="1" t="s">
        <v>3</v>
      </c>
      <c r="B90" s="12">
        <f>C88+NPV(C13,D88:Q88)</f>
        <v>512.66710663158619</v>
      </c>
    </row>
    <row r="91" spans="1:17" ht="15.75">
      <c r="A91" s="1"/>
    </row>
    <row r="92" spans="1:17" ht="15.75">
      <c r="A92" s="1"/>
    </row>
    <row r="93" spans="1:17" ht="15.75">
      <c r="A93" s="1"/>
    </row>
    <row r="94" spans="1:17" ht="15.75">
      <c r="A94" s="1"/>
    </row>
    <row r="95" spans="1:17" ht="15.75">
      <c r="A95" s="1"/>
    </row>
    <row r="96" spans="1:17" ht="15.75">
      <c r="A96" s="1"/>
    </row>
    <row r="97" spans="1:1" ht="15.75">
      <c r="A97" s="1"/>
    </row>
  </sheetData>
  <pageMargins left="0.7" right="0.7" top="0.75" bottom="0.75" header="0.3" footer="0.3"/>
  <ignoredErrors>
    <ignoredError sqref="P87:Q87 O87 C87:N87" emptyCellReference="1"/>
    <ignoredError sqref="H68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</vt:lpstr>
    </vt:vector>
  </TitlesOfParts>
  <Company>The Tuck School at Dartmouth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Steve.Powell</dc:creator>
  <cp:lastModifiedBy>Steve.Powell</cp:lastModifiedBy>
  <dcterms:created xsi:type="dcterms:W3CDTF">2007-09-20T17:14:18Z</dcterms:created>
  <dcterms:modified xsi:type="dcterms:W3CDTF">2007-09-21T15:13:27Z</dcterms:modified>
</cp:coreProperties>
</file>